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esktop\"/>
    </mc:Choice>
  </mc:AlternateContent>
  <xr:revisionPtr revIDLastSave="0" documentId="13_ncr:1_{157B633A-812C-42C5-B22D-85C73A4F7190}" xr6:coauthVersionLast="47" xr6:coauthVersionMax="47" xr10:uidLastSave="{00000000-0000-0000-0000-000000000000}"/>
  <bookViews>
    <workbookView xWindow="-120" yWindow="-120" windowWidth="29040" windowHeight="15840" activeTab="7" xr2:uid="{00000000-000D-0000-FFFF-FFFF00000000}"/>
  </bookViews>
  <sheets>
    <sheet name="BPP23" sheetId="1" r:id="rId1"/>
    <sheet name="BPP22" sheetId="2" r:id="rId2"/>
    <sheet name="Broj_dogovori_23" sheetId="3" r:id="rId3"/>
    <sheet name="Broj_dogovori_22" sheetId="4" r:id="rId4"/>
    <sheet name="BIS23" sheetId="5" r:id="rId5"/>
    <sheet name="BIS22" sheetId="9" r:id="rId6"/>
    <sheet name="Broj_steti_23" sheetId="11" r:id="rId7"/>
    <sheet name="Broj_steti_22" sheetId="10" r:id="rId8"/>
  </sheets>
  <definedNames>
    <definedName name="_xlnm.Print_Area" localSheetId="5">'BIS22'!$A$1:$N$45</definedName>
    <definedName name="_xlnm.Print_Area" localSheetId="4">'BIS23'!$A$1:$N$45</definedName>
    <definedName name="_xlnm.Print_Area" localSheetId="1">'BPP22'!$A$1:$H$44</definedName>
    <definedName name="_xlnm.Print_Area" localSheetId="0">'BPP23'!$A$1:$H$44</definedName>
    <definedName name="_xlnm.Print_Area" localSheetId="3">Broj_dogovori_22!$A$1:$H$44</definedName>
    <definedName name="_xlnm.Print_Area" localSheetId="2">Broj_dogovori_23!$A$1:$H$44</definedName>
    <definedName name="_xlnm.Print_Area" localSheetId="7">Broj_steti_22!$A$1:$N$45</definedName>
    <definedName name="_xlnm.Print_Area" localSheetId="6">Broj_steti_23!$A$1:$N$45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5" i="10" l="1"/>
  <c r="C40" i="10"/>
  <c r="C29" i="10"/>
  <c r="C23" i="10"/>
  <c r="D18" i="10"/>
  <c r="C17" i="10"/>
  <c r="C14" i="10"/>
  <c r="C12" i="10" s="1"/>
  <c r="C9" i="10"/>
  <c r="C6" i="10" s="1"/>
  <c r="C7" i="10"/>
  <c r="D5" i="10"/>
  <c r="D4" i="10"/>
  <c r="D45" i="9"/>
  <c r="C29" i="9"/>
  <c r="C23" i="9"/>
  <c r="C22" i="9"/>
  <c r="D18" i="9"/>
  <c r="C12" i="9"/>
  <c r="C7" i="9"/>
  <c r="C6" i="9" s="1"/>
  <c r="C5" i="9" s="1"/>
  <c r="C4" i="9" s="1"/>
  <c r="C45" i="9" s="1"/>
  <c r="D5" i="9"/>
  <c r="D4" i="9" s="1"/>
  <c r="C22" i="4"/>
  <c r="C21" i="4" s="1"/>
  <c r="C5" i="4"/>
  <c r="C4" i="4" s="1"/>
  <c r="C3" i="4" s="1"/>
  <c r="C44" i="4" s="1"/>
  <c r="C28" i="2"/>
  <c r="C22" i="2"/>
  <c r="C21" i="2" s="1"/>
  <c r="C11" i="2"/>
  <c r="C4" i="2" s="1"/>
  <c r="C3" i="2" s="1"/>
  <c r="C5" i="2"/>
  <c r="C44" i="2" s="1"/>
  <c r="D45" i="11"/>
  <c r="C40" i="11"/>
  <c r="C34" i="11"/>
  <c r="C29" i="11"/>
  <c r="C23" i="11"/>
  <c r="C17" i="11"/>
  <c r="C14" i="11"/>
  <c r="C12" i="11" s="1"/>
  <c r="C45" i="11" s="1"/>
  <c r="C9" i="11"/>
  <c r="C7" i="11"/>
  <c r="D45" i="5"/>
  <c r="C29" i="5"/>
  <c r="C23" i="5"/>
  <c r="C22" i="5"/>
  <c r="C12" i="5"/>
  <c r="C6" i="5"/>
  <c r="C45" i="5" s="1"/>
  <c r="C5" i="3"/>
  <c r="C4" i="3" s="1"/>
  <c r="C3" i="3" s="1"/>
  <c r="C44" i="3" s="1"/>
  <c r="C45" i="10" l="1"/>
  <c r="C5" i="10"/>
  <c r="C4" i="10" s="1"/>
  <c r="C5" i="5"/>
  <c r="C4" i="5" s="1"/>
  <c r="M44" i="10" l="1"/>
  <c r="J44" i="10"/>
  <c r="N44" i="10" s="1"/>
  <c r="M43" i="10"/>
  <c r="J43" i="10"/>
  <c r="N43" i="10" s="1"/>
  <c r="M42" i="10"/>
  <c r="J42" i="10"/>
  <c r="N42" i="10" s="1"/>
  <c r="M41" i="10"/>
  <c r="J41" i="10"/>
  <c r="N41" i="10" s="1"/>
  <c r="J40" i="10"/>
  <c r="N40" i="10" s="1"/>
  <c r="M40" i="10"/>
  <c r="M39" i="10"/>
  <c r="J39" i="10"/>
  <c r="N39" i="10" s="1"/>
  <c r="N38" i="10"/>
  <c r="M38" i="10"/>
  <c r="J38" i="10"/>
  <c r="M37" i="10"/>
  <c r="J37" i="10"/>
  <c r="N37" i="10" s="1"/>
  <c r="M36" i="10"/>
  <c r="J36" i="10"/>
  <c r="N36" i="10" s="1"/>
  <c r="G35" i="10"/>
  <c r="M35" i="10" s="1"/>
  <c r="N34" i="10"/>
  <c r="M34" i="10"/>
  <c r="J34" i="10"/>
  <c r="N33" i="10"/>
  <c r="M33" i="10"/>
  <c r="J33" i="10"/>
  <c r="M32" i="10"/>
  <c r="J32" i="10"/>
  <c r="N32" i="10" s="1"/>
  <c r="M31" i="10"/>
  <c r="J31" i="10"/>
  <c r="N31" i="10" s="1"/>
  <c r="M30" i="10"/>
  <c r="J30" i="10"/>
  <c r="N30" i="10" s="1"/>
  <c r="I29" i="10"/>
  <c r="G29" i="10"/>
  <c r="M29" i="10"/>
  <c r="M28" i="10"/>
  <c r="J28" i="10"/>
  <c r="N28" i="10" s="1"/>
  <c r="M27" i="10"/>
  <c r="J27" i="10"/>
  <c r="N27" i="10" s="1"/>
  <c r="M26" i="10"/>
  <c r="J26" i="10"/>
  <c r="N26" i="10" s="1"/>
  <c r="M25" i="10"/>
  <c r="J25" i="10"/>
  <c r="N25" i="10" s="1"/>
  <c r="M24" i="10"/>
  <c r="J24" i="10"/>
  <c r="N24" i="10" s="1"/>
  <c r="I23" i="10"/>
  <c r="I22" i="10" s="1"/>
  <c r="G23" i="10"/>
  <c r="G22" i="10" s="1"/>
  <c r="N21" i="10"/>
  <c r="M21" i="10"/>
  <c r="J21" i="10"/>
  <c r="M20" i="10"/>
  <c r="J20" i="10"/>
  <c r="N20" i="10" s="1"/>
  <c r="M19" i="10"/>
  <c r="J19" i="10"/>
  <c r="N19" i="10" s="1"/>
  <c r="G18" i="10"/>
  <c r="M18" i="10" s="1"/>
  <c r="J17" i="10"/>
  <c r="N17" i="10" s="1"/>
  <c r="M17" i="10"/>
  <c r="M16" i="10"/>
  <c r="J16" i="10"/>
  <c r="N16" i="10" s="1"/>
  <c r="N15" i="10"/>
  <c r="M15" i="10"/>
  <c r="J15" i="10"/>
  <c r="N14" i="10"/>
  <c r="M14" i="10"/>
  <c r="J14" i="10"/>
  <c r="I14" i="10"/>
  <c r="N13" i="10"/>
  <c r="M13" i="10"/>
  <c r="J13" i="10"/>
  <c r="I12" i="10"/>
  <c r="I5" i="10" s="1"/>
  <c r="I4" i="10" s="1"/>
  <c r="I45" i="10" s="1"/>
  <c r="G12" i="10"/>
  <c r="M11" i="10"/>
  <c r="J11" i="10"/>
  <c r="N11" i="10" s="1"/>
  <c r="N10" i="10"/>
  <c r="M10" i="10"/>
  <c r="J10" i="10"/>
  <c r="N9" i="10"/>
  <c r="M9" i="10"/>
  <c r="M8" i="10"/>
  <c r="J8" i="10"/>
  <c r="N8" i="10" s="1"/>
  <c r="J7" i="10"/>
  <c r="N7" i="10" s="1"/>
  <c r="N6" i="10"/>
  <c r="I6" i="10"/>
  <c r="G6" i="10"/>
  <c r="G5" i="10" s="1"/>
  <c r="N5" i="10"/>
  <c r="M44" i="11"/>
  <c r="J44" i="11"/>
  <c r="N44" i="11" s="1"/>
  <c r="N43" i="11"/>
  <c r="M43" i="11"/>
  <c r="J43" i="11"/>
  <c r="M42" i="11"/>
  <c r="J42" i="11"/>
  <c r="N42" i="11" s="1"/>
  <c r="M41" i="11"/>
  <c r="J41" i="11"/>
  <c r="N41" i="11" s="1"/>
  <c r="J40" i="11"/>
  <c r="N40" i="11" s="1"/>
  <c r="M40" i="11"/>
  <c r="N39" i="11"/>
  <c r="M39" i="11"/>
  <c r="J39" i="11"/>
  <c r="N38" i="11"/>
  <c r="M38" i="11"/>
  <c r="J38" i="11"/>
  <c r="M37" i="11"/>
  <c r="J37" i="11"/>
  <c r="N37" i="11" s="1"/>
  <c r="M36" i="11"/>
  <c r="J36" i="11"/>
  <c r="N36" i="11" s="1"/>
  <c r="H35" i="11"/>
  <c r="G35" i="11"/>
  <c r="M35" i="11" s="1"/>
  <c r="J34" i="11"/>
  <c r="N34" i="11" s="1"/>
  <c r="M34" i="11"/>
  <c r="J33" i="11"/>
  <c r="N33" i="11" s="1"/>
  <c r="I33" i="11"/>
  <c r="M33" i="11" s="1"/>
  <c r="M32" i="11"/>
  <c r="J32" i="11"/>
  <c r="N32" i="11" s="1"/>
  <c r="J31" i="11"/>
  <c r="N31" i="11" s="1"/>
  <c r="I31" i="11"/>
  <c r="M31" i="11" s="1"/>
  <c r="M30" i="11"/>
  <c r="J30" i="11"/>
  <c r="N30" i="11" s="1"/>
  <c r="H29" i="11"/>
  <c r="H22" i="11" s="1"/>
  <c r="G29" i="11"/>
  <c r="M28" i="11"/>
  <c r="J28" i="11"/>
  <c r="N28" i="11" s="1"/>
  <c r="M27" i="11"/>
  <c r="J27" i="11"/>
  <c r="N27" i="11" s="1"/>
  <c r="N26" i="11"/>
  <c r="M26" i="11"/>
  <c r="J26" i="11"/>
  <c r="M25" i="11"/>
  <c r="J25" i="11"/>
  <c r="N25" i="11" s="1"/>
  <c r="M24" i="11"/>
  <c r="J24" i="11"/>
  <c r="N24" i="11" s="1"/>
  <c r="I23" i="11"/>
  <c r="H23" i="11"/>
  <c r="G23" i="11"/>
  <c r="M23" i="11"/>
  <c r="I22" i="11"/>
  <c r="M21" i="11"/>
  <c r="J21" i="11"/>
  <c r="N21" i="11" s="1"/>
  <c r="M20" i="11"/>
  <c r="J20" i="11"/>
  <c r="N20" i="11" s="1"/>
  <c r="M19" i="11"/>
  <c r="J19" i="11"/>
  <c r="N19" i="11" s="1"/>
  <c r="H18" i="11"/>
  <c r="G18" i="11"/>
  <c r="M18" i="11" s="1"/>
  <c r="N17" i="11"/>
  <c r="J17" i="11"/>
  <c r="M16" i="11"/>
  <c r="J16" i="11"/>
  <c r="N16" i="11" s="1"/>
  <c r="M15" i="11"/>
  <c r="J15" i="11"/>
  <c r="N15" i="11" s="1"/>
  <c r="J14" i="11"/>
  <c r="N14" i="11" s="1"/>
  <c r="I14" i="11"/>
  <c r="M14" i="11"/>
  <c r="N13" i="11"/>
  <c r="M13" i="11"/>
  <c r="J13" i="11"/>
  <c r="J12" i="11"/>
  <c r="I12" i="11"/>
  <c r="H12" i="11"/>
  <c r="G12" i="11"/>
  <c r="M11" i="11"/>
  <c r="J11" i="11"/>
  <c r="N11" i="11" s="1"/>
  <c r="J10" i="11"/>
  <c r="N10" i="11" s="1"/>
  <c r="I10" i="11"/>
  <c r="M10" i="11" s="1"/>
  <c r="N9" i="11"/>
  <c r="I9" i="11"/>
  <c r="M9" i="11"/>
  <c r="N8" i="11"/>
  <c r="M8" i="11"/>
  <c r="J8" i="11"/>
  <c r="N7" i="11"/>
  <c r="M7" i="11"/>
  <c r="I7" i="11"/>
  <c r="H6" i="11"/>
  <c r="N6" i="11" s="1"/>
  <c r="G6" i="11"/>
  <c r="N44" i="9"/>
  <c r="M44" i="9"/>
  <c r="L44" i="9"/>
  <c r="J44" i="9"/>
  <c r="N43" i="9"/>
  <c r="M43" i="9"/>
  <c r="L43" i="9"/>
  <c r="J43" i="9"/>
  <c r="N42" i="9"/>
  <c r="M42" i="9"/>
  <c r="L42" i="9"/>
  <c r="J42" i="9"/>
  <c r="N41" i="9"/>
  <c r="M41" i="9"/>
  <c r="L41" i="9"/>
  <c r="J41" i="9"/>
  <c r="N40" i="9"/>
  <c r="M40" i="9"/>
  <c r="L40" i="9"/>
  <c r="J40" i="9"/>
  <c r="N39" i="9"/>
  <c r="M39" i="9"/>
  <c r="L39" i="9"/>
  <c r="L45" i="9" s="1"/>
  <c r="J39" i="9"/>
  <c r="J45" i="9" s="1"/>
  <c r="N38" i="9"/>
  <c r="M38" i="9"/>
  <c r="L38" i="9"/>
  <c r="J38" i="9"/>
  <c r="N37" i="9"/>
  <c r="M37" i="9"/>
  <c r="L37" i="9"/>
  <c r="J37" i="9"/>
  <c r="J35" i="9" s="1"/>
  <c r="N36" i="9"/>
  <c r="M36" i="9"/>
  <c r="L36" i="9"/>
  <c r="J36" i="9"/>
  <c r="L35" i="9"/>
  <c r="H35" i="9"/>
  <c r="H22" i="9" s="1"/>
  <c r="G35" i="9"/>
  <c r="M35" i="9" s="1"/>
  <c r="M34" i="9"/>
  <c r="L34" i="9"/>
  <c r="J34" i="9"/>
  <c r="M33" i="9"/>
  <c r="L33" i="9"/>
  <c r="J33" i="9"/>
  <c r="N33" i="9" s="1"/>
  <c r="M32" i="9"/>
  <c r="L32" i="9"/>
  <c r="J32" i="9"/>
  <c r="N32" i="9" s="1"/>
  <c r="M31" i="9"/>
  <c r="L31" i="9"/>
  <c r="J31" i="9"/>
  <c r="M30" i="9"/>
  <c r="L30" i="9"/>
  <c r="L29" i="9" s="1"/>
  <c r="J30" i="9"/>
  <c r="I29" i="9"/>
  <c r="H29" i="9"/>
  <c r="G29" i="9"/>
  <c r="M28" i="9"/>
  <c r="L28" i="9"/>
  <c r="J28" i="9"/>
  <c r="M27" i="9"/>
  <c r="L27" i="9"/>
  <c r="J27" i="9"/>
  <c r="M26" i="9"/>
  <c r="L26" i="9"/>
  <c r="J26" i="9"/>
  <c r="N26" i="9" s="1"/>
  <c r="M25" i="9"/>
  <c r="L25" i="9"/>
  <c r="J25" i="9"/>
  <c r="N25" i="9" s="1"/>
  <c r="M24" i="9"/>
  <c r="L24" i="9"/>
  <c r="L23" i="9" s="1"/>
  <c r="L22" i="9" s="1"/>
  <c r="J24" i="9"/>
  <c r="J23" i="9"/>
  <c r="I23" i="9"/>
  <c r="I22" i="9" s="1"/>
  <c r="H23" i="9"/>
  <c r="G23" i="9"/>
  <c r="G22" i="9" s="1"/>
  <c r="M22" i="9" s="1"/>
  <c r="M21" i="9"/>
  <c r="L21" i="9"/>
  <c r="J21" i="9"/>
  <c r="M20" i="9"/>
  <c r="L20" i="9"/>
  <c r="L18" i="9" s="1"/>
  <c r="J20" i="9"/>
  <c r="M19" i="9"/>
  <c r="L19" i="9"/>
  <c r="J19" i="9"/>
  <c r="N19" i="9" s="1"/>
  <c r="H18" i="9"/>
  <c r="G18" i="9"/>
  <c r="M18" i="9" s="1"/>
  <c r="M17" i="9"/>
  <c r="L17" i="9"/>
  <c r="J17" i="9"/>
  <c r="N17" i="9" s="1"/>
  <c r="M16" i="9"/>
  <c r="L16" i="9"/>
  <c r="J16" i="9"/>
  <c r="N16" i="9" s="1"/>
  <c r="M15" i="9"/>
  <c r="L15" i="9"/>
  <c r="J15" i="9"/>
  <c r="N15" i="9" s="1"/>
  <c r="M14" i="9"/>
  <c r="L14" i="9"/>
  <c r="L12" i="9" s="1"/>
  <c r="J14" i="9"/>
  <c r="N14" i="9" s="1"/>
  <c r="M13" i="9"/>
  <c r="L13" i="9"/>
  <c r="J13" i="9"/>
  <c r="J12" i="9" s="1"/>
  <c r="I12" i="9"/>
  <c r="H12" i="9"/>
  <c r="G12" i="9"/>
  <c r="N11" i="9"/>
  <c r="M11" i="9"/>
  <c r="L11" i="9"/>
  <c r="J11" i="9"/>
  <c r="N10" i="9"/>
  <c r="M10" i="9"/>
  <c r="L10" i="9"/>
  <c r="J10" i="9"/>
  <c r="N9" i="9"/>
  <c r="M9" i="9"/>
  <c r="M8" i="9"/>
  <c r="L8" i="9"/>
  <c r="J8" i="9"/>
  <c r="N8" i="9" s="1"/>
  <c r="N7" i="9"/>
  <c r="M7" i="9"/>
  <c r="I6" i="9"/>
  <c r="I5" i="9" s="1"/>
  <c r="I4" i="9" s="1"/>
  <c r="I45" i="9" s="1"/>
  <c r="H6" i="9"/>
  <c r="H5" i="9" s="1"/>
  <c r="H4" i="9" s="1"/>
  <c r="H45" i="9" s="1"/>
  <c r="N45" i="9" s="1"/>
  <c r="G6" i="9"/>
  <c r="N44" i="5"/>
  <c r="M44" i="5"/>
  <c r="J44" i="5"/>
  <c r="M43" i="5"/>
  <c r="J43" i="5"/>
  <c r="N43" i="5" s="1"/>
  <c r="M42" i="5"/>
  <c r="J42" i="5"/>
  <c r="N42" i="5" s="1"/>
  <c r="M41" i="5"/>
  <c r="J41" i="5"/>
  <c r="N41" i="5" s="1"/>
  <c r="M40" i="5"/>
  <c r="J40" i="5"/>
  <c r="N40" i="5" s="1"/>
  <c r="M39" i="5"/>
  <c r="J39" i="5"/>
  <c r="M38" i="5"/>
  <c r="J38" i="5"/>
  <c r="N38" i="5" s="1"/>
  <c r="N37" i="5"/>
  <c r="M37" i="5"/>
  <c r="J37" i="5"/>
  <c r="N36" i="5"/>
  <c r="M36" i="5"/>
  <c r="J36" i="5"/>
  <c r="J35" i="5"/>
  <c r="H35" i="5"/>
  <c r="G35" i="5"/>
  <c r="M35" i="5" s="1"/>
  <c r="N34" i="5"/>
  <c r="M34" i="5"/>
  <c r="J34" i="5"/>
  <c r="M33" i="5"/>
  <c r="J33" i="5"/>
  <c r="N33" i="5" s="1"/>
  <c r="M32" i="5"/>
  <c r="J32" i="5"/>
  <c r="N32" i="5" s="1"/>
  <c r="J31" i="5"/>
  <c r="N31" i="5" s="1"/>
  <c r="I31" i="5"/>
  <c r="M31" i="5" s="1"/>
  <c r="N30" i="5"/>
  <c r="M30" i="5"/>
  <c r="J30" i="5"/>
  <c r="H29" i="5"/>
  <c r="G29" i="5"/>
  <c r="M28" i="5"/>
  <c r="J28" i="5"/>
  <c r="N28" i="5" s="1"/>
  <c r="M27" i="5"/>
  <c r="J27" i="5"/>
  <c r="N27" i="5" s="1"/>
  <c r="M26" i="5"/>
  <c r="J26" i="5"/>
  <c r="N26" i="5" s="1"/>
  <c r="M25" i="5"/>
  <c r="J25" i="5"/>
  <c r="N25" i="5" s="1"/>
  <c r="M24" i="5"/>
  <c r="J24" i="5"/>
  <c r="I23" i="5"/>
  <c r="I22" i="5" s="1"/>
  <c r="H23" i="5"/>
  <c r="G23" i="5"/>
  <c r="M21" i="5"/>
  <c r="J21" i="5"/>
  <c r="N21" i="5" s="1"/>
  <c r="M20" i="5"/>
  <c r="J20" i="5"/>
  <c r="N20" i="5" s="1"/>
  <c r="N19" i="5"/>
  <c r="M19" i="5"/>
  <c r="J19" i="5"/>
  <c r="M18" i="5"/>
  <c r="H18" i="5"/>
  <c r="G18" i="5"/>
  <c r="M17" i="5"/>
  <c r="J17" i="5"/>
  <c r="N17" i="5" s="1"/>
  <c r="N16" i="5"/>
  <c r="M16" i="5"/>
  <c r="J16" i="5"/>
  <c r="M15" i="5"/>
  <c r="J15" i="5"/>
  <c r="N15" i="5" s="1"/>
  <c r="J14" i="5"/>
  <c r="N14" i="5" s="1"/>
  <c r="I14" i="5"/>
  <c r="I12" i="5" s="1"/>
  <c r="M13" i="5"/>
  <c r="J13" i="5"/>
  <c r="N13" i="5" s="1"/>
  <c r="H12" i="5"/>
  <c r="G12" i="5"/>
  <c r="N11" i="5"/>
  <c r="M11" i="5"/>
  <c r="J11" i="5"/>
  <c r="M10" i="5"/>
  <c r="J10" i="5"/>
  <c r="N10" i="5" s="1"/>
  <c r="N9" i="5"/>
  <c r="I9" i="5"/>
  <c r="M9" i="5" s="1"/>
  <c r="N8" i="5"/>
  <c r="M8" i="5"/>
  <c r="J8" i="5"/>
  <c r="N7" i="5"/>
  <c r="M7" i="5"/>
  <c r="I7" i="5"/>
  <c r="I6" i="5" s="1"/>
  <c r="M6" i="5" s="1"/>
  <c r="H6" i="5"/>
  <c r="N6" i="5" s="1"/>
  <c r="G6" i="5"/>
  <c r="G5" i="5" s="1"/>
  <c r="H43" i="4"/>
  <c r="H42" i="4"/>
  <c r="H41" i="4"/>
  <c r="H40" i="4"/>
  <c r="H39" i="4"/>
  <c r="H38" i="4"/>
  <c r="H37" i="4"/>
  <c r="H36" i="4"/>
  <c r="H35" i="4"/>
  <c r="E34" i="4"/>
  <c r="H34" i="4" s="1"/>
  <c r="H33" i="4"/>
  <c r="F33" i="4"/>
  <c r="H32" i="4"/>
  <c r="H31" i="4"/>
  <c r="H30" i="4"/>
  <c r="F30" i="4"/>
  <c r="H29" i="4"/>
  <c r="F28" i="4"/>
  <c r="H28" i="4" s="1"/>
  <c r="H27" i="4"/>
  <c r="H26" i="4"/>
  <c r="H25" i="4"/>
  <c r="H24" i="4"/>
  <c r="F24" i="4"/>
  <c r="F22" i="4" s="1"/>
  <c r="H22" i="4" s="1"/>
  <c r="H23" i="4"/>
  <c r="E22" i="4"/>
  <c r="E21" i="4" s="1"/>
  <c r="H20" i="4"/>
  <c r="H19" i="4"/>
  <c r="H18" i="4"/>
  <c r="H17" i="4"/>
  <c r="E17" i="4"/>
  <c r="H16" i="4"/>
  <c r="H15" i="4"/>
  <c r="H14" i="4"/>
  <c r="F13" i="4"/>
  <c r="H13" i="4" s="1"/>
  <c r="H12" i="4"/>
  <c r="H10" i="4"/>
  <c r="H9" i="4"/>
  <c r="H8" i="4"/>
  <c r="H7" i="4"/>
  <c r="H6" i="4"/>
  <c r="F5" i="4"/>
  <c r="H5" i="4" s="1"/>
  <c r="E5" i="4"/>
  <c r="E4" i="4"/>
  <c r="H43" i="3"/>
  <c r="H42" i="3"/>
  <c r="H41" i="3"/>
  <c r="H40" i="3"/>
  <c r="F39" i="3"/>
  <c r="H39" i="3" s="1"/>
  <c r="H38" i="3"/>
  <c r="H37" i="3"/>
  <c r="H36" i="3"/>
  <c r="H35" i="3"/>
  <c r="E34" i="3"/>
  <c r="H34" i="3" s="1"/>
  <c r="H33" i="3"/>
  <c r="H32" i="3"/>
  <c r="H31" i="3"/>
  <c r="H30" i="3"/>
  <c r="H29" i="3"/>
  <c r="F28" i="3"/>
  <c r="H28" i="3" s="1"/>
  <c r="H27" i="3"/>
  <c r="H26" i="3"/>
  <c r="H25" i="3"/>
  <c r="F24" i="3"/>
  <c r="H24" i="3" s="1"/>
  <c r="H23" i="3"/>
  <c r="E22" i="3"/>
  <c r="H20" i="3"/>
  <c r="H19" i="3"/>
  <c r="H18" i="3"/>
  <c r="E17" i="3"/>
  <c r="H17" i="3" s="1"/>
  <c r="F16" i="3"/>
  <c r="H16" i="3" s="1"/>
  <c r="H15" i="3"/>
  <c r="H14" i="3"/>
  <c r="F13" i="3"/>
  <c r="H13" i="3" s="1"/>
  <c r="H12" i="3"/>
  <c r="H10" i="3"/>
  <c r="H9" i="3"/>
  <c r="H8" i="3"/>
  <c r="H7" i="3"/>
  <c r="H6" i="3"/>
  <c r="F5" i="3"/>
  <c r="H5" i="3" s="1"/>
  <c r="E5" i="3"/>
  <c r="E4" i="3"/>
  <c r="F43" i="2"/>
  <c r="H43" i="2" s="1"/>
  <c r="E43" i="2"/>
  <c r="H42" i="2"/>
  <c r="H41" i="2"/>
  <c r="H40" i="2"/>
  <c r="H39" i="2"/>
  <c r="H38" i="2"/>
  <c r="H37" i="2"/>
  <c r="H36" i="2"/>
  <c r="H35" i="2"/>
  <c r="H34" i="2"/>
  <c r="E33" i="2"/>
  <c r="H33" i="2" s="1"/>
  <c r="H32" i="2"/>
  <c r="H31" i="2"/>
  <c r="H30" i="2"/>
  <c r="H29" i="2"/>
  <c r="H28" i="2"/>
  <c r="F27" i="2"/>
  <c r="E27" i="2"/>
  <c r="H26" i="2"/>
  <c r="H25" i="2"/>
  <c r="H24" i="2"/>
  <c r="H23" i="2"/>
  <c r="H22" i="2"/>
  <c r="F21" i="2"/>
  <c r="F20" i="2" s="1"/>
  <c r="E21" i="2"/>
  <c r="H19" i="2"/>
  <c r="H18" i="2"/>
  <c r="H17" i="2"/>
  <c r="E16" i="2"/>
  <c r="H16" i="2" s="1"/>
  <c r="H15" i="2"/>
  <c r="H14" i="2"/>
  <c r="H13" i="2"/>
  <c r="H12" i="2"/>
  <c r="H11" i="2"/>
  <c r="F10" i="2"/>
  <c r="F3" i="2" s="1"/>
  <c r="E10" i="2"/>
  <c r="H10" i="2" s="1"/>
  <c r="H9" i="2"/>
  <c r="H8" i="2"/>
  <c r="H7" i="2"/>
  <c r="H6" i="2"/>
  <c r="H5" i="2"/>
  <c r="F4" i="2"/>
  <c r="E4" i="2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F28" i="1"/>
  <c r="H28" i="1" s="1"/>
  <c r="H27" i="1"/>
  <c r="H26" i="1"/>
  <c r="H25" i="1"/>
  <c r="F24" i="1"/>
  <c r="F22" i="1" s="1"/>
  <c r="H23" i="1"/>
  <c r="H20" i="1"/>
  <c r="H19" i="1"/>
  <c r="H18" i="1"/>
  <c r="H17" i="1"/>
  <c r="F16" i="1"/>
  <c r="H16" i="1" s="1"/>
  <c r="H15" i="1"/>
  <c r="H14" i="1"/>
  <c r="F13" i="1"/>
  <c r="H13" i="1" s="1"/>
  <c r="H12" i="1"/>
  <c r="H10" i="1"/>
  <c r="H9" i="1"/>
  <c r="H8" i="1"/>
  <c r="H7" i="1"/>
  <c r="H6" i="1"/>
  <c r="F5" i="1"/>
  <c r="H5" i="1" s="1"/>
  <c r="N12" i="9" l="1"/>
  <c r="H22" i="1"/>
  <c r="F21" i="1"/>
  <c r="H21" i="1" s="1"/>
  <c r="H24" i="1"/>
  <c r="E21" i="3"/>
  <c r="M23" i="5"/>
  <c r="G5" i="9"/>
  <c r="G4" i="9" s="1"/>
  <c r="G45" i="9" s="1"/>
  <c r="N21" i="9"/>
  <c r="N23" i="9"/>
  <c r="N28" i="9"/>
  <c r="H5" i="11"/>
  <c r="N5" i="11" s="1"/>
  <c r="G22" i="11"/>
  <c r="M22" i="11" s="1"/>
  <c r="M23" i="10"/>
  <c r="G22" i="5"/>
  <c r="N35" i="5"/>
  <c r="N30" i="9"/>
  <c r="M22" i="10"/>
  <c r="E3" i="2"/>
  <c r="H3" i="2" s="1"/>
  <c r="I5" i="5"/>
  <c r="N6" i="9"/>
  <c r="M12" i="9"/>
  <c r="J45" i="11"/>
  <c r="N4" i="10"/>
  <c r="H27" i="2"/>
  <c r="J23" i="5"/>
  <c r="J22" i="5" s="1"/>
  <c r="J45" i="5"/>
  <c r="N24" i="9"/>
  <c r="M29" i="9"/>
  <c r="N31" i="9"/>
  <c r="N12" i="11"/>
  <c r="N23" i="5"/>
  <c r="H21" i="2"/>
  <c r="N5" i="9"/>
  <c r="N13" i="9"/>
  <c r="N20" i="9"/>
  <c r="N27" i="9"/>
  <c r="N29" i="9"/>
  <c r="N34" i="9"/>
  <c r="M12" i="10"/>
  <c r="J23" i="11"/>
  <c r="N23" i="11" s="1"/>
  <c r="E3" i="4"/>
  <c r="M12" i="5"/>
  <c r="H22" i="5"/>
  <c r="N22" i="5" s="1"/>
  <c r="M6" i="9"/>
  <c r="M23" i="9"/>
  <c r="J29" i="9"/>
  <c r="J22" i="9"/>
  <c r="M6" i="10"/>
  <c r="G4" i="10"/>
  <c r="G45" i="10" s="1"/>
  <c r="J45" i="10"/>
  <c r="N45" i="10" s="1"/>
  <c r="M7" i="10"/>
  <c r="J18" i="10"/>
  <c r="N18" i="10" s="1"/>
  <c r="J23" i="10"/>
  <c r="J35" i="10"/>
  <c r="N35" i="10" s="1"/>
  <c r="J12" i="10"/>
  <c r="N12" i="10" s="1"/>
  <c r="J29" i="10"/>
  <c r="N29" i="10" s="1"/>
  <c r="J22" i="11"/>
  <c r="N22" i="11" s="1"/>
  <c r="M12" i="11"/>
  <c r="I29" i="11"/>
  <c r="M29" i="11" s="1"/>
  <c r="J35" i="11"/>
  <c r="N35" i="11" s="1"/>
  <c r="I6" i="11"/>
  <c r="I5" i="11" s="1"/>
  <c r="I4" i="11" s="1"/>
  <c r="I45" i="11" s="1"/>
  <c r="M17" i="11"/>
  <c r="J18" i="11"/>
  <c r="N18" i="11" s="1"/>
  <c r="J29" i="11"/>
  <c r="N29" i="11" s="1"/>
  <c r="H4" i="11"/>
  <c r="G5" i="11"/>
  <c r="N22" i="9"/>
  <c r="M5" i="9"/>
  <c r="M45" i="9"/>
  <c r="N4" i="9"/>
  <c r="J18" i="9"/>
  <c r="N18" i="9" s="1"/>
  <c r="N35" i="9"/>
  <c r="M5" i="5"/>
  <c r="I4" i="5"/>
  <c r="I45" i="5" s="1"/>
  <c r="G4" i="5"/>
  <c r="M22" i="5"/>
  <c r="H5" i="5"/>
  <c r="J12" i="5"/>
  <c r="N12" i="5" s="1"/>
  <c r="M14" i="5"/>
  <c r="N24" i="5"/>
  <c r="I29" i="5"/>
  <c r="N39" i="5"/>
  <c r="M29" i="5"/>
  <c r="J18" i="5"/>
  <c r="N18" i="5" s="1"/>
  <c r="J29" i="5"/>
  <c r="N29" i="5" s="1"/>
  <c r="H21" i="4"/>
  <c r="E44" i="4"/>
  <c r="F11" i="4"/>
  <c r="F21" i="4"/>
  <c r="E3" i="3"/>
  <c r="F11" i="3"/>
  <c r="F22" i="3"/>
  <c r="F21" i="3" s="1"/>
  <c r="H21" i="3" s="1"/>
  <c r="E20" i="2"/>
  <c r="H20" i="2" s="1"/>
  <c r="H4" i="2"/>
  <c r="F11" i="1"/>
  <c r="M4" i="9" l="1"/>
  <c r="N23" i="10"/>
  <c r="J22" i="10"/>
  <c r="N22" i="10" s="1"/>
  <c r="M4" i="10"/>
  <c r="M5" i="10"/>
  <c r="M45" i="10"/>
  <c r="M5" i="11"/>
  <c r="G4" i="11"/>
  <c r="H45" i="11"/>
  <c r="N45" i="11" s="1"/>
  <c r="N4" i="11"/>
  <c r="M6" i="11"/>
  <c r="N5" i="5"/>
  <c r="H4" i="5"/>
  <c r="M4" i="5"/>
  <c r="G45" i="5"/>
  <c r="M45" i="5" s="1"/>
  <c r="F4" i="4"/>
  <c r="H11" i="4"/>
  <c r="F4" i="3"/>
  <c r="H11" i="3"/>
  <c r="E44" i="3"/>
  <c r="H22" i="3"/>
  <c r="F4" i="1"/>
  <c r="H11" i="1"/>
  <c r="G45" i="11" l="1"/>
  <c r="M45" i="11" s="1"/>
  <c r="M4" i="11"/>
  <c r="H45" i="5"/>
  <c r="N45" i="5" s="1"/>
  <c r="N4" i="5"/>
  <c r="F3" i="4"/>
  <c r="H4" i="4"/>
  <c r="F3" i="3"/>
  <c r="H4" i="3"/>
  <c r="H4" i="1"/>
  <c r="F3" i="1"/>
  <c r="F44" i="4" l="1"/>
  <c r="H44" i="4" s="1"/>
  <c r="H3" i="4"/>
  <c r="F44" i="3"/>
  <c r="H44" i="3" s="1"/>
  <c r="H3" i="3"/>
  <c r="F44" i="1"/>
  <c r="H44" i="1" s="1"/>
  <c r="H3" i="1"/>
  <c r="G44" i="2" l="1"/>
  <c r="F44" i="2" l="1"/>
  <c r="H44" i="2" l="1"/>
</calcChain>
</file>

<file path=xl/sharedStrings.xml><?xml version="1.0" encoding="utf-8"?>
<sst xmlns="http://schemas.openxmlformats.org/spreadsheetml/2006/main" count="912" uniqueCount="102">
  <si>
    <t>април</t>
  </si>
  <si>
    <t>19</t>
  </si>
  <si>
    <t>1901</t>
  </si>
  <si>
    <t>190101</t>
  </si>
  <si>
    <t>19010101</t>
  </si>
  <si>
    <t>19010102</t>
  </si>
  <si>
    <t>19010103</t>
  </si>
  <si>
    <t>19010104</t>
  </si>
  <si>
    <t>19010105</t>
  </si>
  <si>
    <t>190102</t>
  </si>
  <si>
    <t>19010201</t>
  </si>
  <si>
    <t>19010202</t>
  </si>
  <si>
    <t>19010203</t>
  </si>
  <si>
    <t>19010204</t>
  </si>
  <si>
    <t>19010205</t>
  </si>
  <si>
    <t>190103</t>
  </si>
  <si>
    <t>19010301</t>
  </si>
  <si>
    <t>19010302</t>
  </si>
  <si>
    <t>19010399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</si>
  <si>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</si>
  <si>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</si>
  <si>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</si>
  <si>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</si>
  <si>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</si>
  <si>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</si>
  <si>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</si>
  <si>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</si>
  <si>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</si>
  <si>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</si>
  <si>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</si>
  <si>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</si>
  <si>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</si>
  <si>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</si>
  <si>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</si>
  <si>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</si>
  <si>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</si>
  <si>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20</t>
  </si>
  <si>
    <t>21</t>
  </si>
  <si>
    <t>22</t>
  </si>
  <si>
    <t>23</t>
  </si>
  <si>
    <t>24</t>
  </si>
  <si>
    <t>25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</si>
  <si>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</si>
  <si>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</si>
  <si>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</si>
  <si>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</si>
  <si>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</si>
  <si>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</si>
  <si>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</si>
  <si>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</si>
  <si>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</si>
  <si>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</si>
  <si>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</si>
  <si>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</si>
  <si>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</si>
  <si>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</si>
  <si>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</si>
  <si>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</si>
  <si>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</si>
  <si>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Sigurimi total i jetës</t>
  </si>
  <si>
    <t>(me pjesëmarrje në fitim)</t>
  </si>
  <si>
    <t>Sigurimi i jetës</t>
  </si>
  <si>
    <t>Sigurimi themelor total i jetës</t>
  </si>
  <si>
    <t>Sigurimi i përzier</t>
  </si>
  <si>
    <t>Vdekje (me një kohëzgjatje të caktuar)</t>
  </si>
  <si>
    <t>Mbijetesa</t>
  </si>
  <si>
    <t>Sigurimi i përzier me TBS</t>
  </si>
  <si>
    <t>Vdekje (përjetësisht)</t>
  </si>
  <si>
    <t xml:space="preserve"> Sigurim të përgjithshme shtesë</t>
  </si>
  <si>
    <t>Sigurimi i fatkeqësisë (vdekje)</t>
  </si>
  <si>
    <t>Sigurimi i fatkeqësisë (invaliditet)</t>
  </si>
  <si>
    <t>Sigurimi shëndetësor (suplementar ZDZO)</t>
  </si>
  <si>
    <t>Sigurimi shëndetësor (privat  ZDZO)</t>
  </si>
  <si>
    <t>Sigurimi shëndetësor (tjetër)</t>
  </si>
  <si>
    <t>Sigurimi i përgjithshëm i aunitetit</t>
  </si>
  <si>
    <t>Anuitet personal me një kohëzgjatje të caktuar</t>
  </si>
  <si>
    <t>Aunitete të tjera</t>
  </si>
  <si>
    <t>Aunitet i përjetshëm</t>
  </si>
  <si>
    <t>Martesë dhe lindje</t>
  </si>
  <si>
    <t>Sigurimi i jetës kur rreziku nga investimet mbartet në kurriz të të siguruarit</t>
  </si>
  <si>
    <t>Tontinë</t>
  </si>
  <si>
    <t>Fonde për kapital</t>
  </si>
  <si>
    <t>Pensione nga shtylla e dytë</t>
  </si>
  <si>
    <t>Pensione nga shtylla e  tretë</t>
  </si>
  <si>
    <t>GHITHSEJ</t>
  </si>
  <si>
    <t>Kroacija Jetë</t>
  </si>
  <si>
    <t>Grave</t>
  </si>
  <si>
    <t>Viner Jetë</t>
  </si>
  <si>
    <t>Unika Jetë</t>
  </si>
  <si>
    <t>Triglav Jetë</t>
  </si>
  <si>
    <t>Totali jetë</t>
  </si>
  <si>
    <t>Viner jetë</t>
  </si>
  <si>
    <t xml:space="preserve">shuma individuale </t>
  </si>
  <si>
    <t>anuitet</t>
  </si>
  <si>
    <t xml:space="preserve">Primi i shkruar bruto, në mijëra denarë, të shoqërive të sigurimeve jetë, për periudhën  1.7.2023 - 31.7.2023  </t>
  </si>
  <si>
    <t>Primi i shkruar bruto, në mijëra denarë, të shoqërive të sigurimeve jetë, për periudhën  1.7.2022 - 31.7.2022</t>
  </si>
  <si>
    <t xml:space="preserve">Numri i kontratave të lidhura të shoqërive të jetës, për periudhën  1.7.2023 - 31.7.2023 </t>
  </si>
  <si>
    <t>Numri i kontratave të lidhura të shoqërive të jetës, për periudhën  1.7.2022 - 31.7.2022</t>
  </si>
  <si>
    <t xml:space="preserve"> Dëme të paguara bruto, në mijëra denarë,  për shoqëritë e sigurimeve jetë, për periudhën  1.7.2023 - 31.7.2023 </t>
  </si>
  <si>
    <t xml:space="preserve">Dëme të paguara bruto, në mijëra denarë,  për shoqëritë e sigurimeve jetë, për periudhën  1.7.2022 - 31.7.2022 </t>
  </si>
  <si>
    <t xml:space="preserve">Numri i dëmeve të paguara  për shoqëritë e sigurimeve jetë, për periudhën  1.7.2023 - 31.7.2023 </t>
  </si>
  <si>
    <t>Numri i dëmeve të paguara  për shoqëritë e sigurimeve jetë, për periudhën  1.7.2022 - 31.7.2022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</si>
</sst>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yyyy\-mm\-dd"/>
    <numFmt numFmtId="165" formatCode="_(* #,##0_);_(* \(#,##0\);_(* &quot;-&quot;??_);_(@_)"/>
  </numFmts>
  <fonts count="10" x14ac:knownFonts="1"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b/>
      <sz val="11"/>
      <name val="Calibri"/>
      <family val="2"/>
    </font>
    <font>
      <sz val="10"/>
      <color rgb="FFFF0000"/>
      <name val="Calibri"/>
      <family val="2"/>
    </font>
    <font>
      <sz val="11"/>
      <name val="Calibri"/>
      <family val="2"/>
    </font>
    <font>
      <sz val="8"/>
      <name val="MS Sans Serif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5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8">
    <xf numFmtId="0" fontId="0" fillId="0" borderId="0"/>
    <xf numFmtId="43" fontId="6" fillId="0" borderId="0" applyFont="0" applyFill="0" applyBorder="0" applyAlignment="0" applyProtection="0"/>
    <xf numFmtId="49" fontId="7" fillId="0" borderId="0"/>
    <xf numFmtId="49" fontId="7" fillId="0" borderId="0"/>
    <xf numFmtId="164" fontId="7" fillId="0" borderId="0"/>
    <xf numFmtId="49" fontId="7" fillId="0" borderId="0"/>
    <xf numFmtId="49" fontId="7" fillId="0" borderId="0"/>
    <xf numFmtId="0" fontId="7" fillId="0" borderId="0"/>
  </cellStyleXfs>
  <cellXfs count="68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1" fillId="4" borderId="1" xfId="0" applyNumberFormat="1" applyFont="1" applyFill="1" applyBorder="1" applyAlignment="1">
      <alignment wrapText="1"/>
    </xf>
    <xf numFmtId="3" fontId="1" fillId="4" borderId="1" xfId="0" applyNumberFormat="1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3" fontId="1" fillId="6" borderId="1" xfId="0" applyNumberFormat="1" applyFont="1" applyFill="1" applyBorder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3" fontId="1" fillId="3" borderId="14" xfId="0" applyNumberFormat="1" applyFont="1" applyFill="1" applyBorder="1" applyAlignment="1">
      <alignment vertical="center" wrapText="1"/>
    </xf>
    <xf numFmtId="3" fontId="5" fillId="0" borderId="1" xfId="0" applyNumberFormat="1" applyFont="1" applyBorder="1" applyAlignment="1">
      <alignment vertical="center" wrapText="1"/>
    </xf>
    <xf numFmtId="3" fontId="1" fillId="3" borderId="16" xfId="0" applyNumberFormat="1" applyFont="1" applyFill="1" applyBorder="1" applyAlignment="1">
      <alignment vertical="center" wrapText="1"/>
    </xf>
    <xf numFmtId="3" fontId="1" fillId="0" borderId="16" xfId="0" applyNumberFormat="1" applyFont="1" applyBorder="1" applyAlignment="1">
      <alignment vertical="center" wrapText="1"/>
    </xf>
    <xf numFmtId="3" fontId="1" fillId="4" borderId="16" xfId="0" applyNumberFormat="1" applyFont="1" applyFill="1" applyBorder="1" applyAlignment="1">
      <alignment vertical="center" wrapText="1"/>
    </xf>
    <xf numFmtId="3" fontId="1" fillId="3" borderId="17" xfId="0" applyNumberFormat="1" applyFont="1" applyFill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vertical="center" wrapText="1"/>
    </xf>
    <xf numFmtId="3" fontId="1" fillId="0" borderId="1" xfId="0" applyNumberFormat="1" applyFont="1" applyBorder="1" applyAlignment="1">
      <alignment vertical="center" wrapText="1"/>
    </xf>
    <xf numFmtId="3" fontId="1" fillId="4" borderId="1" xfId="0" applyNumberFormat="1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vertical="center" wrapText="1"/>
    </xf>
    <xf numFmtId="3" fontId="1" fillId="5" borderId="1" xfId="0" applyNumberFormat="1" applyFont="1" applyFill="1" applyBorder="1" applyAlignment="1">
      <alignment vertical="center" wrapText="1"/>
    </xf>
    <xf numFmtId="0" fontId="0" fillId="0" borderId="15" xfId="0" applyBorder="1"/>
    <xf numFmtId="165" fontId="8" fillId="0" borderId="18" xfId="1" applyNumberFormat="1" applyFont="1" applyBorder="1" applyAlignment="1">
      <alignment horizontal="right"/>
    </xf>
    <xf numFmtId="165" fontId="1" fillId="3" borderId="1" xfId="1" applyNumberFormat="1" applyFont="1" applyFill="1" applyBorder="1" applyAlignment="1">
      <alignment vertical="center" wrapText="1"/>
    </xf>
    <xf numFmtId="165" fontId="0" fillId="5" borderId="0" xfId="1" applyNumberFormat="1" applyFont="1" applyFill="1"/>
    <xf numFmtId="165" fontId="1" fillId="5" borderId="1" xfId="1" applyNumberFormat="1" applyFont="1" applyFill="1" applyBorder="1" applyAlignment="1">
      <alignment vertical="center" wrapText="1"/>
    </xf>
    <xf numFmtId="165" fontId="1" fillId="4" borderId="1" xfId="1" applyNumberFormat="1" applyFont="1" applyFill="1" applyBorder="1" applyAlignment="1">
      <alignment vertical="center" wrapText="1"/>
    </xf>
    <xf numFmtId="165" fontId="1" fillId="0" borderId="1" xfId="1" applyNumberFormat="1" applyFont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3" fontId="8" fillId="0" borderId="18" xfId="0" applyNumberFormat="1" applyFont="1" applyBorder="1" applyAlignment="1">
      <alignment horizontal="right"/>
    </xf>
    <xf numFmtId="165" fontId="0" fillId="0" borderId="13" xfId="1" applyNumberFormat="1" applyFont="1" applyBorder="1"/>
    <xf numFmtId="165" fontId="0" fillId="0" borderId="0" xfId="1" applyNumberFormat="1" applyFont="1"/>
    <xf numFmtId="165" fontId="1" fillId="0" borderId="0" xfId="1" applyNumberFormat="1" applyFont="1" applyAlignment="1">
      <alignment vertical="center" wrapText="1"/>
    </xf>
    <xf numFmtId="3" fontId="9" fillId="0" borderId="18" xfId="0" applyNumberFormat="1" applyFont="1" applyBorder="1" applyAlignment="1">
      <alignment horizontal="right"/>
    </xf>
  </cellXfs>
  <cellStyles count="8">
    <cellStyle name="aqt13" xfId="6" xr:uid="{A60510A1-C9F8-4AB1-8410-2E9421DA9E1F}"/>
    <cellStyle name="aqt21" xfId="7" xr:uid="{DDC0FA41-80C6-470C-AE81-7B9459749B7B}"/>
    <cellStyle name="aqt32" xfId="5" xr:uid="{F5B8C2EF-116E-4510-97F0-8CC3DE8BFB54}"/>
    <cellStyle name="aqt33" xfId="2" xr:uid="{D4A06AB6-9781-4E49-945A-5D6A300D64C5}"/>
    <cellStyle name="aqt34" xfId="3" xr:uid="{763EB66F-D5D4-4A3E-A688-C4E72D1100FD}"/>
    <cellStyle name="aqt8" xfId="4" xr:uid="{C1E9473C-F700-48C0-82CF-48F0B706AC18}"/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26"/>
  <sheetViews>
    <sheetView zoomScale="90" zoomScaleNormal="90" workbookViewId="0">
      <selection activeCell="C3" sqref="C3:C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8" width="15.42578125" style="5" customWidth="1"/>
    <col min="9" max="16384" width="9.140625" style="5"/>
  </cols>
  <sheetData>
    <row r="1" spans="1:38" x14ac:dyDescent="0.2">
      <c r="A1" s="17" t="s">
        <v>94</v>
      </c>
    </row>
    <row r="2" spans="1:38" s="7" customFormat="1" x14ac:dyDescent="0.25">
      <c r="A2" s="8"/>
      <c r="B2" s="9"/>
      <c r="C2" s="9" t="s">
        <v>85</v>
      </c>
      <c r="D2" s="9" t="s">
        <v>86</v>
      </c>
      <c r="E2" s="9" t="s">
        <v>87</v>
      </c>
      <c r="F2" s="9" t="s">
        <v>88</v>
      </c>
      <c r="G2" s="9" t="s">
        <v>89</v>
      </c>
      <c r="H2" s="35" t="s">
        <v>90</v>
      </c>
    </row>
    <row r="3" spans="1:38" s="1" customFormat="1" ht="15" x14ac:dyDescent="0.2">
      <c r="A3" s="36" t="s">
        <v>59</v>
      </c>
      <c r="B3" s="11" t="s">
        <v>1</v>
      </c>
      <c r="C3" s="56">
        <v>14121.482805149999</v>
      </c>
      <c r="D3" s="31">
        <v>3134</v>
      </c>
      <c r="E3" s="31">
        <v>4526</v>
      </c>
      <c r="F3" s="27">
        <f>SUM(F4,F21,F28)</f>
        <v>6689</v>
      </c>
      <c r="G3" s="32">
        <v>18069.79472655007</v>
      </c>
      <c r="H3" s="19">
        <f>SUM(C3:G3)</f>
        <v>46540.277531700071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s="2" customFormat="1" ht="15" x14ac:dyDescent="0.2">
      <c r="A4" s="36" t="s">
        <v>60</v>
      </c>
      <c r="B4" s="11" t="s">
        <v>2</v>
      </c>
      <c r="C4" s="56">
        <v>2280.9210691499998</v>
      </c>
      <c r="D4" s="31">
        <v>3100</v>
      </c>
      <c r="E4" s="31">
        <v>479</v>
      </c>
      <c r="F4" s="27">
        <f>SUM(F11,F5)</f>
        <v>333</v>
      </c>
      <c r="G4" s="32">
        <v>4741.6297803000007</v>
      </c>
      <c r="H4" s="19">
        <f t="shared" ref="H4:H44" si="0">SUM(C4:G4)</f>
        <v>10934.550849449999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1" customFormat="1" ht="15" x14ac:dyDescent="0.2">
      <c r="A5" s="37" t="s">
        <v>61</v>
      </c>
      <c r="B5" s="16" t="s">
        <v>3</v>
      </c>
      <c r="C5" s="57">
        <v>2125.1583538499999</v>
      </c>
      <c r="D5" s="31">
        <v>2675</v>
      </c>
      <c r="E5" s="31">
        <v>437</v>
      </c>
      <c r="F5" s="27">
        <f>SUM(F6:F10)</f>
        <v>301</v>
      </c>
      <c r="G5" s="32">
        <v>4626.7804884000006</v>
      </c>
      <c r="H5" s="21">
        <f t="shared" si="0"/>
        <v>10164.938842250001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s="1" customFormat="1" ht="15" x14ac:dyDescent="0.25">
      <c r="A6" s="37" t="s">
        <v>62</v>
      </c>
      <c r="B6" s="16" t="s">
        <v>4</v>
      </c>
      <c r="C6" s="58">
        <v>1848.3810429000002</v>
      </c>
      <c r="D6" s="12">
        <v>600</v>
      </c>
      <c r="E6" s="12">
        <v>348</v>
      </c>
      <c r="F6" s="12">
        <v>212</v>
      </c>
      <c r="G6" s="33">
        <v>3999.0739656000005</v>
      </c>
      <c r="H6" s="21">
        <f t="shared" si="0"/>
        <v>7007.455008500001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1" customFormat="1" ht="15" x14ac:dyDescent="0.2">
      <c r="A7" s="37" t="s">
        <v>63</v>
      </c>
      <c r="B7" s="16" t="s">
        <v>5</v>
      </c>
      <c r="C7" s="59">
        <v>0</v>
      </c>
      <c r="D7" s="12">
        <v>0</v>
      </c>
      <c r="E7" s="12"/>
      <c r="F7" s="28">
        <v>0</v>
      </c>
      <c r="G7" s="33"/>
      <c r="H7" s="21">
        <f t="shared" si="0"/>
        <v>0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s="1" customFormat="1" ht="15" x14ac:dyDescent="0.2">
      <c r="A8" s="37" t="s">
        <v>64</v>
      </c>
      <c r="B8" s="16" t="s">
        <v>6</v>
      </c>
      <c r="C8" s="59">
        <v>252.79426094999999</v>
      </c>
      <c r="D8" s="12">
        <v>718</v>
      </c>
      <c r="E8" s="12"/>
      <c r="F8" s="12">
        <v>37</v>
      </c>
      <c r="G8" s="33">
        <v>627.7065227999999</v>
      </c>
      <c r="H8" s="21">
        <f t="shared" si="0"/>
        <v>1635.5007837499998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s="1" customFormat="1" ht="15" x14ac:dyDescent="0.2">
      <c r="A9" s="37" t="s">
        <v>65</v>
      </c>
      <c r="B9" s="16" t="s">
        <v>7</v>
      </c>
      <c r="C9" s="59">
        <v>0</v>
      </c>
      <c r="D9" s="12">
        <v>1357</v>
      </c>
      <c r="E9" s="12">
        <v>89</v>
      </c>
      <c r="F9" s="12">
        <v>52</v>
      </c>
      <c r="G9" s="33"/>
      <c r="H9" s="21">
        <f t="shared" si="0"/>
        <v>1498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1" customFormat="1" ht="15" x14ac:dyDescent="0.25">
      <c r="A10" s="37" t="s">
        <v>66</v>
      </c>
      <c r="B10" s="16" t="s">
        <v>8</v>
      </c>
      <c r="C10" s="58">
        <v>23.983049999999999</v>
      </c>
      <c r="D10" s="12">
        <v>0</v>
      </c>
      <c r="E10" s="12"/>
      <c r="F10" s="28">
        <v>0</v>
      </c>
      <c r="G10" s="33"/>
      <c r="H10" s="21">
        <f t="shared" si="0"/>
        <v>23.983049999999999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s="1" customFormat="1" ht="15" x14ac:dyDescent="0.2">
      <c r="A11" s="37" t="s">
        <v>67</v>
      </c>
      <c r="B11" s="16" t="s">
        <v>9</v>
      </c>
      <c r="C11" s="60">
        <v>25.762715299999996</v>
      </c>
      <c r="D11" s="31">
        <v>425</v>
      </c>
      <c r="E11" s="38">
        <v>42</v>
      </c>
      <c r="F11" s="29">
        <f>SUM(F16,F13)</f>
        <v>32</v>
      </c>
      <c r="G11" s="32">
        <v>114.8492919</v>
      </c>
      <c r="H11" s="21">
        <f t="shared" si="0"/>
        <v>639.61200719999999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s="1" customFormat="1" ht="15" x14ac:dyDescent="0.2">
      <c r="A12" s="37" t="s">
        <v>68</v>
      </c>
      <c r="B12" s="16" t="s">
        <v>10</v>
      </c>
      <c r="C12" s="59">
        <v>6.2380527999999993</v>
      </c>
      <c r="D12" s="12">
        <v>118</v>
      </c>
      <c r="E12" s="12">
        <v>4</v>
      </c>
      <c r="F12" s="28">
        <v>0</v>
      </c>
      <c r="G12" s="33">
        <v>7.8037155000000009</v>
      </c>
      <c r="H12" s="21">
        <f t="shared" si="0"/>
        <v>136.0417683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s="1" customFormat="1" ht="15" x14ac:dyDescent="0.2">
      <c r="A13" s="37" t="s">
        <v>69</v>
      </c>
      <c r="B13" s="16" t="s">
        <v>11</v>
      </c>
      <c r="C13" s="59">
        <v>13.708465399999998</v>
      </c>
      <c r="D13" s="12">
        <v>271</v>
      </c>
      <c r="E13" s="12">
        <v>13</v>
      </c>
      <c r="F13" s="12">
        <f>11</f>
        <v>11</v>
      </c>
      <c r="G13" s="33">
        <v>77.18114460000001</v>
      </c>
      <c r="H13" s="21">
        <f t="shared" si="0"/>
        <v>385.88961000000006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s="1" customFormat="1" ht="15" x14ac:dyDescent="0.2">
      <c r="A14" s="37" t="s">
        <v>70</v>
      </c>
      <c r="B14" s="16" t="s">
        <v>12</v>
      </c>
      <c r="C14" s="59">
        <v>0</v>
      </c>
      <c r="D14" s="12">
        <v>0</v>
      </c>
      <c r="E14" s="12"/>
      <c r="F14" s="28">
        <v>0</v>
      </c>
      <c r="G14" s="33"/>
      <c r="H14" s="21">
        <f t="shared" si="0"/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s="1" customFormat="1" ht="15" x14ac:dyDescent="0.2">
      <c r="A15" s="37" t="s">
        <v>71</v>
      </c>
      <c r="B15" s="16" t="s">
        <v>13</v>
      </c>
      <c r="C15" s="59">
        <v>0</v>
      </c>
      <c r="D15" s="12">
        <v>0</v>
      </c>
      <c r="E15" s="12"/>
      <c r="F15" s="28">
        <v>0</v>
      </c>
      <c r="G15" s="33"/>
      <c r="H15" s="21">
        <f t="shared" si="0"/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s="1" customFormat="1" ht="15" x14ac:dyDescent="0.2">
      <c r="A16" s="37" t="s">
        <v>72</v>
      </c>
      <c r="B16" s="16" t="s">
        <v>14</v>
      </c>
      <c r="C16" s="59">
        <v>12.054249899999999</v>
      </c>
      <c r="D16" s="12">
        <v>36</v>
      </c>
      <c r="E16" s="12">
        <v>25</v>
      </c>
      <c r="F16" s="12">
        <f>21</f>
        <v>21</v>
      </c>
      <c r="G16" s="33">
        <v>29.864431799999995</v>
      </c>
      <c r="H16" s="21">
        <f t="shared" si="0"/>
        <v>123.91868169999999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s="1" customFormat="1" ht="15" x14ac:dyDescent="0.2">
      <c r="A17" s="37" t="s">
        <v>73</v>
      </c>
      <c r="B17" s="16" t="s">
        <v>15</v>
      </c>
      <c r="C17" s="60">
        <v>130</v>
      </c>
      <c r="D17" s="31">
        <v>0</v>
      </c>
      <c r="E17" s="31">
        <v>0</v>
      </c>
      <c r="F17" s="29">
        <v>0</v>
      </c>
      <c r="G17" s="32"/>
      <c r="H17" s="21">
        <f t="shared" si="0"/>
        <v>130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s="1" customFormat="1" ht="15" x14ac:dyDescent="0.2">
      <c r="A18" s="37" t="s">
        <v>74</v>
      </c>
      <c r="B18" s="16" t="s">
        <v>16</v>
      </c>
      <c r="C18" s="59">
        <v>0</v>
      </c>
      <c r="D18" s="12">
        <v>0</v>
      </c>
      <c r="E18" s="12"/>
      <c r="F18" s="28">
        <v>0</v>
      </c>
      <c r="G18" s="33"/>
      <c r="H18" s="21">
        <f t="shared" si="0"/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s="1" customFormat="1" ht="15" x14ac:dyDescent="0.2">
      <c r="A19" s="37" t="s">
        <v>75</v>
      </c>
      <c r="B19" s="16" t="s">
        <v>17</v>
      </c>
      <c r="C19" s="59">
        <v>130</v>
      </c>
      <c r="D19" s="12">
        <v>0</v>
      </c>
      <c r="E19" s="12"/>
      <c r="F19" s="28">
        <v>0</v>
      </c>
      <c r="G19" s="33"/>
      <c r="H19" s="21">
        <f t="shared" si="0"/>
        <v>130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s="1" customFormat="1" x14ac:dyDescent="0.2">
      <c r="A20" s="15" t="s">
        <v>76</v>
      </c>
      <c r="B20" s="16" t="s">
        <v>18</v>
      </c>
      <c r="C20" s="59">
        <v>0</v>
      </c>
      <c r="D20" s="12">
        <v>0</v>
      </c>
      <c r="E20" s="12"/>
      <c r="F20" s="28">
        <v>0</v>
      </c>
      <c r="G20" s="33"/>
      <c r="H20" s="21">
        <f t="shared" si="0"/>
        <v>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s="2" customFormat="1" x14ac:dyDescent="0.2">
      <c r="A21" s="10" t="s">
        <v>60</v>
      </c>
      <c r="B21" s="11" t="s">
        <v>19</v>
      </c>
      <c r="C21" s="57">
        <v>11840.561736</v>
      </c>
      <c r="D21" s="31">
        <v>34</v>
      </c>
      <c r="E21" s="31">
        <v>4047</v>
      </c>
      <c r="F21" s="30">
        <f>SUM(F22,F34)</f>
        <v>5850</v>
      </c>
      <c r="G21" s="32">
        <v>13328.164946250068</v>
      </c>
      <c r="H21" s="19">
        <f t="shared" si="0"/>
        <v>35099.726682250068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s="1" customFormat="1" ht="15" x14ac:dyDescent="0.2">
      <c r="A22" s="37" t="s">
        <v>62</v>
      </c>
      <c r="B22" s="16" t="s">
        <v>20</v>
      </c>
      <c r="C22" s="57">
        <v>10700.667622999999</v>
      </c>
      <c r="D22" s="31">
        <v>34</v>
      </c>
      <c r="E22" s="31">
        <v>4047</v>
      </c>
      <c r="F22" s="30">
        <f t="shared" ref="F22" si="1">SUM(F23:F27)</f>
        <v>5850</v>
      </c>
      <c r="G22" s="32">
        <v>13328.164946250068</v>
      </c>
      <c r="H22" s="21">
        <f t="shared" si="0"/>
        <v>33959.832569250066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s="1" customFormat="1" ht="15" x14ac:dyDescent="0.2">
      <c r="A23" s="37" t="s">
        <v>63</v>
      </c>
      <c r="B23" s="16" t="s">
        <v>21</v>
      </c>
      <c r="C23" s="61">
        <v>0</v>
      </c>
      <c r="D23" s="12">
        <v>0</v>
      </c>
      <c r="E23" s="12"/>
      <c r="F23" s="28">
        <v>0</v>
      </c>
      <c r="G23" s="33"/>
      <c r="H23" s="21">
        <f t="shared" si="0"/>
        <v>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s="1" customFormat="1" ht="15" x14ac:dyDescent="0.2">
      <c r="A24" s="37" t="s">
        <v>64</v>
      </c>
      <c r="B24" s="16" t="s">
        <v>22</v>
      </c>
      <c r="C24" s="61">
        <v>10700.667622999999</v>
      </c>
      <c r="D24" s="12">
        <v>34</v>
      </c>
      <c r="E24" s="12">
        <v>4047</v>
      </c>
      <c r="F24" s="12">
        <f>5850</f>
        <v>5850</v>
      </c>
      <c r="G24" s="33">
        <v>13328.164946250068</v>
      </c>
      <c r="H24" s="21">
        <f t="shared" si="0"/>
        <v>33959.832569250066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s="1" customFormat="1" ht="15" x14ac:dyDescent="0.2">
      <c r="A25" s="37" t="s">
        <v>65</v>
      </c>
      <c r="B25" s="16" t="s">
        <v>23</v>
      </c>
      <c r="C25" s="61">
        <v>0</v>
      </c>
      <c r="D25" s="12">
        <v>0</v>
      </c>
      <c r="E25" s="12"/>
      <c r="F25" s="28">
        <v>0</v>
      </c>
      <c r="G25" s="33"/>
      <c r="H25" s="21">
        <f t="shared" si="0"/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s="1" customFormat="1" ht="15" x14ac:dyDescent="0.2">
      <c r="A26" s="37" t="s">
        <v>66</v>
      </c>
      <c r="B26" s="16" t="s">
        <v>24</v>
      </c>
      <c r="C26" s="61">
        <v>0</v>
      </c>
      <c r="D26" s="12">
        <v>0</v>
      </c>
      <c r="E26" s="12"/>
      <c r="F26" s="28">
        <v>0</v>
      </c>
      <c r="G26" s="33"/>
      <c r="H26" s="21">
        <f t="shared" si="0"/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s="1" customFormat="1" ht="15" x14ac:dyDescent="0.2">
      <c r="A27" s="37" t="s">
        <v>67</v>
      </c>
      <c r="B27" s="16" t="s">
        <v>25</v>
      </c>
      <c r="C27" s="61">
        <v>0</v>
      </c>
      <c r="D27" s="12">
        <v>0</v>
      </c>
      <c r="E27" s="12"/>
      <c r="F27" s="28">
        <v>0</v>
      </c>
      <c r="G27" s="33"/>
      <c r="H27" s="21">
        <f t="shared" si="0"/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s="1" customFormat="1" ht="15" x14ac:dyDescent="0.2">
      <c r="A28" s="37" t="s">
        <v>68</v>
      </c>
      <c r="B28" s="16" t="s">
        <v>26</v>
      </c>
      <c r="C28" s="60">
        <v>1139.8941129999998</v>
      </c>
      <c r="D28" s="31">
        <v>0</v>
      </c>
      <c r="E28" s="31">
        <v>0</v>
      </c>
      <c r="F28" s="30">
        <f>SUM(F29:F33)</f>
        <v>506</v>
      </c>
      <c r="G28" s="32">
        <v>0</v>
      </c>
      <c r="H28" s="21">
        <f t="shared" si="0"/>
        <v>1645.8941129999998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s="1" customFormat="1" ht="15" x14ac:dyDescent="0.2">
      <c r="A29" s="37" t="s">
        <v>69</v>
      </c>
      <c r="B29" s="16" t="s">
        <v>27</v>
      </c>
      <c r="C29" s="59">
        <v>10.14974975</v>
      </c>
      <c r="D29" s="12">
        <v>0</v>
      </c>
      <c r="E29" s="12"/>
      <c r="F29" s="12">
        <v>17</v>
      </c>
      <c r="G29" s="33"/>
      <c r="H29" s="21">
        <f t="shared" si="0"/>
        <v>27.149749749999998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s="1" customFormat="1" ht="15" x14ac:dyDescent="0.2">
      <c r="A30" s="37" t="s">
        <v>70</v>
      </c>
      <c r="B30" s="16" t="s">
        <v>28</v>
      </c>
      <c r="C30" s="59">
        <v>1016.8727159499998</v>
      </c>
      <c r="D30" s="12">
        <v>0</v>
      </c>
      <c r="E30" s="12"/>
      <c r="F30" s="12">
        <v>414</v>
      </c>
      <c r="G30" s="33"/>
      <c r="H30" s="21">
        <f t="shared" si="0"/>
        <v>1430.8727159499999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s="1" customFormat="1" ht="15" x14ac:dyDescent="0.2">
      <c r="A31" s="37" t="s">
        <v>71</v>
      </c>
      <c r="B31" s="16" t="s">
        <v>29</v>
      </c>
      <c r="C31" s="59">
        <v>0</v>
      </c>
      <c r="D31" s="12">
        <v>0</v>
      </c>
      <c r="E31" s="12"/>
      <c r="F31" s="28">
        <v>0</v>
      </c>
      <c r="G31" s="33"/>
      <c r="H31" s="21">
        <f t="shared" si="0"/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s="1" customFormat="1" ht="15" x14ac:dyDescent="0.2">
      <c r="A32" s="37" t="s">
        <v>72</v>
      </c>
      <c r="B32" s="16" t="s">
        <v>30</v>
      </c>
      <c r="C32" s="59">
        <v>0</v>
      </c>
      <c r="D32" s="12">
        <v>0</v>
      </c>
      <c r="E32" s="12"/>
      <c r="F32" s="28">
        <v>0</v>
      </c>
      <c r="G32" s="33"/>
      <c r="H32" s="21">
        <f t="shared" si="0"/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s="1" customFormat="1" ht="15" x14ac:dyDescent="0.2">
      <c r="A33" s="37" t="s">
        <v>73</v>
      </c>
      <c r="B33" s="16" t="s">
        <v>31</v>
      </c>
      <c r="C33" s="59">
        <v>123.02139704999999</v>
      </c>
      <c r="D33" s="12">
        <v>0</v>
      </c>
      <c r="E33" s="12"/>
      <c r="F33" s="12">
        <v>75</v>
      </c>
      <c r="G33" s="33"/>
      <c r="H33" s="21">
        <f t="shared" si="0"/>
        <v>198.02139704999999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s="1" customFormat="1" ht="15" x14ac:dyDescent="0.2">
      <c r="A34" s="37" t="s">
        <v>74</v>
      </c>
      <c r="B34" s="16" t="s">
        <v>32</v>
      </c>
      <c r="C34" s="60">
        <v>0</v>
      </c>
      <c r="D34" s="31">
        <v>0</v>
      </c>
      <c r="E34" s="31">
        <v>0</v>
      </c>
      <c r="F34" s="29">
        <v>0</v>
      </c>
      <c r="G34" s="32"/>
      <c r="H34" s="21">
        <f t="shared" si="0"/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s="1" customFormat="1" x14ac:dyDescent="0.2">
      <c r="A35" s="15" t="s">
        <v>77</v>
      </c>
      <c r="B35" s="16" t="s">
        <v>33</v>
      </c>
      <c r="C35" s="61">
        <v>0</v>
      </c>
      <c r="D35" s="12">
        <v>0</v>
      </c>
      <c r="E35" s="12"/>
      <c r="F35" s="28">
        <v>0</v>
      </c>
      <c r="G35" s="33"/>
      <c r="H35" s="21">
        <f t="shared" si="0"/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s="1" customFormat="1" ht="15" x14ac:dyDescent="0.2">
      <c r="A36" s="37" t="s">
        <v>75</v>
      </c>
      <c r="B36" s="16" t="s">
        <v>34</v>
      </c>
      <c r="C36" s="61">
        <v>0</v>
      </c>
      <c r="D36" s="12">
        <v>0</v>
      </c>
      <c r="E36" s="12"/>
      <c r="F36" s="28">
        <v>0</v>
      </c>
      <c r="G36" s="33"/>
      <c r="H36" s="21">
        <f t="shared" si="0"/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s="1" customFormat="1" x14ac:dyDescent="0.2">
      <c r="A37" s="15" t="s">
        <v>76</v>
      </c>
      <c r="B37" s="16" t="s">
        <v>35</v>
      </c>
      <c r="C37" s="61">
        <v>0</v>
      </c>
      <c r="D37" s="12">
        <v>0</v>
      </c>
      <c r="E37" s="12"/>
      <c r="F37" s="28">
        <v>0</v>
      </c>
      <c r="G37" s="33"/>
      <c r="H37" s="21">
        <f t="shared" si="0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s="1" customFormat="1" ht="15" x14ac:dyDescent="0.2">
      <c r="A38" s="36" t="s">
        <v>78</v>
      </c>
      <c r="B38" s="11" t="s">
        <v>36</v>
      </c>
      <c r="C38" s="61">
        <v>0</v>
      </c>
      <c r="D38" s="12">
        <v>0</v>
      </c>
      <c r="E38" s="12"/>
      <c r="F38" s="28">
        <v>0</v>
      </c>
      <c r="G38" s="33"/>
      <c r="H38" s="19">
        <f t="shared" si="0"/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s="1" customFormat="1" ht="25.5" x14ac:dyDescent="0.2">
      <c r="A39" s="10" t="s">
        <v>79</v>
      </c>
      <c r="B39" s="11" t="s">
        <v>37</v>
      </c>
      <c r="C39" s="59">
        <v>2447.6555534499998</v>
      </c>
      <c r="D39" s="31">
        <v>1822</v>
      </c>
      <c r="E39" s="12">
        <v>11649</v>
      </c>
      <c r="F39" s="12">
        <v>1904</v>
      </c>
      <c r="G39" s="33">
        <v>180.2</v>
      </c>
      <c r="H39" s="19">
        <f t="shared" si="0"/>
        <v>18002.855553450001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s="1" customFormat="1" x14ac:dyDescent="0.2">
      <c r="A40" s="10" t="s">
        <v>80</v>
      </c>
      <c r="B40" s="11" t="s">
        <v>38</v>
      </c>
      <c r="C40" s="61">
        <v>0</v>
      </c>
      <c r="D40" s="12">
        <v>0</v>
      </c>
      <c r="E40" s="12"/>
      <c r="F40" s="28">
        <v>0</v>
      </c>
      <c r="G40" s="33"/>
      <c r="H40" s="19">
        <f t="shared" si="0"/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s="1" customFormat="1" x14ac:dyDescent="0.2">
      <c r="A41" s="10" t="s">
        <v>81</v>
      </c>
      <c r="B41" s="11" t="s">
        <v>39</v>
      </c>
      <c r="C41" s="61">
        <v>0</v>
      </c>
      <c r="D41" s="12">
        <v>0</v>
      </c>
      <c r="E41" s="12"/>
      <c r="F41" s="12">
        <v>0</v>
      </c>
      <c r="G41" s="33"/>
      <c r="H41" s="19">
        <f t="shared" si="0"/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s="1" customFormat="1" x14ac:dyDescent="0.2">
      <c r="A42" s="10" t="s">
        <v>82</v>
      </c>
      <c r="B42" s="11" t="s">
        <v>40</v>
      </c>
      <c r="C42" s="61">
        <v>0</v>
      </c>
      <c r="D42" s="12">
        <v>0</v>
      </c>
      <c r="E42" s="12"/>
      <c r="F42" s="12">
        <v>0</v>
      </c>
      <c r="G42" s="33"/>
      <c r="H42" s="19">
        <f t="shared" si="0"/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s="1" customFormat="1" x14ac:dyDescent="0.2">
      <c r="A43" s="10" t="s">
        <v>83</v>
      </c>
      <c r="B43" s="11" t="s">
        <v>41</v>
      </c>
      <c r="C43" s="61">
        <v>0</v>
      </c>
      <c r="D43" s="12">
        <v>0</v>
      </c>
      <c r="E43" s="12"/>
      <c r="F43" s="12">
        <v>0</v>
      </c>
      <c r="G43" s="33"/>
      <c r="H43" s="19">
        <f t="shared" si="0"/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s="1" customFormat="1" x14ac:dyDescent="0.2">
      <c r="A44" s="13" t="s">
        <v>84</v>
      </c>
      <c r="B44" s="14" t="s">
        <v>42</v>
      </c>
      <c r="C44" s="62">
        <v>16569.138358599997</v>
      </c>
      <c r="D44" s="31">
        <v>4956</v>
      </c>
      <c r="E44" s="31">
        <v>16175</v>
      </c>
      <c r="F44" s="31">
        <f>SUM(F3,F39)</f>
        <v>8593</v>
      </c>
      <c r="G44" s="34">
        <v>18249.99472655007</v>
      </c>
      <c r="H44" s="23">
        <f t="shared" si="0"/>
        <v>64543.133085150068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2">
      <c r="C48" s="4"/>
    </row>
    <row r="73" spans="1:43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1:43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1:43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1:43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1:43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1:43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1:43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1:43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1:43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1:43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1:43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1:43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1:43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pans="1:43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pans="1:43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pans="1:43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pans="1:43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pans="1:43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pans="1:43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</row>
    <row r="106" spans="1:43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</row>
    <row r="107" spans="1:43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</row>
    <row r="108" spans="1:43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</row>
    <row r="109" spans="1:43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</row>
    <row r="110" spans="1:43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</row>
    <row r="111" spans="1:43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</row>
    <row r="112" spans="1:43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</row>
    <row r="113" spans="1:43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</row>
    <row r="114" spans="1:43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</row>
    <row r="115" spans="1:43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</row>
    <row r="116" spans="1:43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</row>
    <row r="117" spans="1:43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</row>
    <row r="118" spans="1:43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</row>
    <row r="119" spans="1:43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</row>
    <row r="120" spans="1:43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</row>
    <row r="121" spans="1:43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1:43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1:43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1:43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1:43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1:43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126"/>
  <sheetViews>
    <sheetView zoomScale="90" zoomScaleNormal="90" workbookViewId="0">
      <selection activeCell="C3" sqref="C3:C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8" width="15.42578125" style="5" customWidth="1"/>
    <col min="9" max="16384" width="9.140625" style="5"/>
  </cols>
  <sheetData>
    <row r="1" spans="1:38" x14ac:dyDescent="0.2">
      <c r="A1" s="17" t="s">
        <v>95</v>
      </c>
    </row>
    <row r="2" spans="1:38" s="7" customFormat="1" x14ac:dyDescent="0.25">
      <c r="A2" s="8"/>
      <c r="B2" s="9"/>
      <c r="C2" s="9" t="s">
        <v>85</v>
      </c>
      <c r="D2" s="9" t="s">
        <v>86</v>
      </c>
      <c r="E2" s="9" t="s">
        <v>87</v>
      </c>
      <c r="F2" s="9" t="s">
        <v>88</v>
      </c>
      <c r="G2" s="9" t="s">
        <v>89</v>
      </c>
      <c r="H2" s="35" t="s">
        <v>90</v>
      </c>
    </row>
    <row r="3" spans="1:38" s="1" customFormat="1" ht="15" x14ac:dyDescent="0.2">
      <c r="A3" s="36" t="s">
        <v>59</v>
      </c>
      <c r="B3" s="11" t="s">
        <v>1</v>
      </c>
      <c r="C3" s="53">
        <f t="shared" ref="C3" si="0">C4+C21</f>
        <v>15972.80947565</v>
      </c>
      <c r="D3" s="31">
        <v>2185</v>
      </c>
      <c r="E3" s="31">
        <f t="shared" ref="E3" si="1">SUM(E4,E16,E10)</f>
        <v>1310</v>
      </c>
      <c r="F3" s="27">
        <f>SUM(F10,F4)</f>
        <v>259</v>
      </c>
      <c r="G3" s="32">
        <v>4330.444077750004</v>
      </c>
      <c r="H3" s="19">
        <f t="shared" ref="H3:H43" si="2">SUM(C3:G3)</f>
        <v>24057.253553400005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s="2" customFormat="1" ht="15" x14ac:dyDescent="0.2">
      <c r="A4" s="36" t="s">
        <v>60</v>
      </c>
      <c r="B4" s="11" t="s">
        <v>2</v>
      </c>
      <c r="C4" s="53">
        <f>C5+C11</f>
        <v>5629.8094756500004</v>
      </c>
      <c r="D4" s="31">
        <v>1855</v>
      </c>
      <c r="E4" s="31">
        <f t="shared" ref="E4" si="3">SUM(E5:E9)</f>
        <v>1201</v>
      </c>
      <c r="F4" s="27">
        <f>SUM(F5:F9)</f>
        <v>245</v>
      </c>
      <c r="G4" s="32">
        <v>4288.4700505500041</v>
      </c>
      <c r="H4" s="21">
        <f t="shared" si="2"/>
        <v>13219.279526200004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1" customFormat="1" ht="15" x14ac:dyDescent="0.2">
      <c r="A5" s="37" t="s">
        <v>61</v>
      </c>
      <c r="B5" s="16" t="s">
        <v>3</v>
      </c>
      <c r="C5" s="53">
        <f>SUM(C6:C10)</f>
        <v>5553</v>
      </c>
      <c r="D5" s="12">
        <v>419</v>
      </c>
      <c r="E5" s="12">
        <v>758</v>
      </c>
      <c r="F5" s="12">
        <v>203</v>
      </c>
      <c r="G5" s="33">
        <v>4288.4700505500041</v>
      </c>
      <c r="H5" s="21">
        <f t="shared" si="2"/>
        <v>11221.470050550004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s="1" customFormat="1" ht="15" x14ac:dyDescent="0.25">
      <c r="A6" s="37" t="s">
        <v>62</v>
      </c>
      <c r="B6" s="16" t="s">
        <v>4</v>
      </c>
      <c r="C6" s="64">
        <v>5210</v>
      </c>
      <c r="D6" s="12">
        <v>0</v>
      </c>
      <c r="E6" s="12"/>
      <c r="F6" s="28">
        <v>0</v>
      </c>
      <c r="G6" s="33"/>
      <c r="H6" s="21">
        <f t="shared" si="2"/>
        <v>5210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1" customFormat="1" ht="15" x14ac:dyDescent="0.2">
      <c r="A7" s="37" t="s">
        <v>63</v>
      </c>
      <c r="B7" s="16" t="s">
        <v>5</v>
      </c>
      <c r="C7" s="61">
        <v>0</v>
      </c>
      <c r="D7" s="12">
        <v>499</v>
      </c>
      <c r="E7" s="12"/>
      <c r="F7" s="12">
        <v>12</v>
      </c>
      <c r="G7" s="33"/>
      <c r="H7" s="21">
        <f t="shared" si="2"/>
        <v>511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s="1" customFormat="1" ht="15" x14ac:dyDescent="0.25">
      <c r="A8" s="37" t="s">
        <v>64</v>
      </c>
      <c r="B8" s="16" t="s">
        <v>6</v>
      </c>
      <c r="C8" s="64">
        <v>343</v>
      </c>
      <c r="D8" s="12">
        <v>937</v>
      </c>
      <c r="E8" s="12">
        <v>443</v>
      </c>
      <c r="F8" s="12">
        <v>30</v>
      </c>
      <c r="G8" s="33"/>
      <c r="H8" s="21">
        <f t="shared" si="2"/>
        <v>1753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s="1" customFormat="1" ht="15" x14ac:dyDescent="0.2">
      <c r="A9" s="37" t="s">
        <v>65</v>
      </c>
      <c r="B9" s="16" t="s">
        <v>7</v>
      </c>
      <c r="C9" s="61">
        <v>0</v>
      </c>
      <c r="D9" s="12">
        <v>0</v>
      </c>
      <c r="E9" s="12"/>
      <c r="F9" s="28">
        <v>0</v>
      </c>
      <c r="G9" s="33"/>
      <c r="H9" s="21">
        <f t="shared" si="2"/>
        <v>0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1" customFormat="1" ht="15" x14ac:dyDescent="0.2">
      <c r="A10" s="37" t="s">
        <v>66</v>
      </c>
      <c r="B10" s="16" t="s">
        <v>8</v>
      </c>
      <c r="C10" s="61">
        <v>0</v>
      </c>
      <c r="D10" s="31">
        <v>330</v>
      </c>
      <c r="E10" s="38">
        <f t="shared" ref="E10" si="4">SUM(E11:E15)</f>
        <v>109</v>
      </c>
      <c r="F10" s="29">
        <f>SUM(F15,F12)</f>
        <v>14</v>
      </c>
      <c r="G10" s="32">
        <v>41.974027200000002</v>
      </c>
      <c r="H10" s="21">
        <f t="shared" si="2"/>
        <v>494.97402720000002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s="1" customFormat="1" ht="15" x14ac:dyDescent="0.2">
      <c r="A11" s="37" t="s">
        <v>67</v>
      </c>
      <c r="B11" s="16" t="s">
        <v>9</v>
      </c>
      <c r="C11" s="63">
        <f>C12+C13+C14+C15+C16</f>
        <v>76.809475649999996</v>
      </c>
      <c r="D11" s="12">
        <v>116</v>
      </c>
      <c r="E11" s="12">
        <v>13</v>
      </c>
      <c r="F11" s="28">
        <v>0</v>
      </c>
      <c r="G11" s="33">
        <v>1.4758800000000003</v>
      </c>
      <c r="H11" s="21">
        <f t="shared" si="2"/>
        <v>207.28535564999999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s="1" customFormat="1" ht="15" x14ac:dyDescent="0.25">
      <c r="A12" s="37" t="s">
        <v>68</v>
      </c>
      <c r="B12" s="16" t="s">
        <v>10</v>
      </c>
      <c r="C12" s="65">
        <v>33</v>
      </c>
      <c r="D12" s="12">
        <v>214</v>
      </c>
      <c r="E12" s="12">
        <v>47</v>
      </c>
      <c r="F12" s="12">
        <v>10</v>
      </c>
      <c r="G12" s="33">
        <v>17.031655199999999</v>
      </c>
      <c r="H12" s="21">
        <f t="shared" si="2"/>
        <v>321.03165519999999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s="1" customFormat="1" ht="15" x14ac:dyDescent="0.25">
      <c r="A13" s="37" t="s">
        <v>69</v>
      </c>
      <c r="B13" s="16" t="s">
        <v>11</v>
      </c>
      <c r="C13" s="65">
        <v>18.80947565</v>
      </c>
      <c r="D13" s="12">
        <v>0</v>
      </c>
      <c r="E13" s="12"/>
      <c r="F13" s="28">
        <v>0</v>
      </c>
      <c r="G13" s="39"/>
      <c r="H13" s="21">
        <f t="shared" si="2"/>
        <v>18.80947565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s="1" customFormat="1" ht="15" x14ac:dyDescent="0.2">
      <c r="A14" s="37" t="s">
        <v>70</v>
      </c>
      <c r="B14" s="16" t="s">
        <v>12</v>
      </c>
      <c r="C14" s="61">
        <v>0</v>
      </c>
      <c r="D14" s="12">
        <v>0</v>
      </c>
      <c r="E14" s="12"/>
      <c r="F14" s="28">
        <v>0</v>
      </c>
      <c r="G14" s="39"/>
      <c r="H14" s="21">
        <f t="shared" si="2"/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s="1" customFormat="1" ht="15" x14ac:dyDescent="0.2">
      <c r="A15" s="37" t="s">
        <v>71</v>
      </c>
      <c r="B15" s="16" t="s">
        <v>13</v>
      </c>
      <c r="C15" s="61">
        <v>0</v>
      </c>
      <c r="D15" s="12">
        <v>0</v>
      </c>
      <c r="E15" s="12">
        <v>49</v>
      </c>
      <c r="F15" s="12">
        <v>4</v>
      </c>
      <c r="G15" s="33">
        <v>23.466492000000002</v>
      </c>
      <c r="H15" s="21">
        <f t="shared" si="2"/>
        <v>76.466492000000002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s="1" customFormat="1" ht="15" x14ac:dyDescent="0.2">
      <c r="A16" s="37" t="s">
        <v>72</v>
      </c>
      <c r="B16" s="16" t="s">
        <v>14</v>
      </c>
      <c r="C16" s="61">
        <v>25</v>
      </c>
      <c r="D16" s="31">
        <v>0</v>
      </c>
      <c r="E16" s="31">
        <f t="shared" ref="E16" si="5">SUM(E17:E19)</f>
        <v>0</v>
      </c>
      <c r="F16" s="29">
        <v>0</v>
      </c>
      <c r="G16" s="32"/>
      <c r="H16" s="21">
        <f t="shared" si="2"/>
        <v>25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s="1" customFormat="1" ht="15" x14ac:dyDescent="0.2">
      <c r="A17" s="37" t="s">
        <v>73</v>
      </c>
      <c r="B17" s="16" t="s">
        <v>15</v>
      </c>
      <c r="C17" s="57">
        <v>0</v>
      </c>
      <c r="D17" s="12">
        <v>0</v>
      </c>
      <c r="E17" s="12"/>
      <c r="F17" s="28">
        <v>0</v>
      </c>
      <c r="G17" s="33"/>
      <c r="H17" s="21">
        <f t="shared" si="2"/>
        <v>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s="1" customFormat="1" ht="15" x14ac:dyDescent="0.2">
      <c r="A18" s="37" t="s">
        <v>74</v>
      </c>
      <c r="B18" s="16" t="s">
        <v>16</v>
      </c>
      <c r="C18" s="61">
        <v>0</v>
      </c>
      <c r="D18" s="12">
        <v>0</v>
      </c>
      <c r="E18" s="12"/>
      <c r="F18" s="28">
        <v>0</v>
      </c>
      <c r="G18" s="33"/>
      <c r="H18" s="21">
        <f t="shared" si="2"/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s="1" customFormat="1" ht="15" x14ac:dyDescent="0.2">
      <c r="A19" s="37" t="s">
        <v>75</v>
      </c>
      <c r="B19" s="16" t="s">
        <v>17</v>
      </c>
      <c r="C19" s="61">
        <v>0</v>
      </c>
      <c r="D19" s="12">
        <v>0</v>
      </c>
      <c r="E19" s="12"/>
      <c r="F19" s="28">
        <v>0</v>
      </c>
      <c r="G19" s="33"/>
      <c r="H19" s="21">
        <f t="shared" si="2"/>
        <v>0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s="1" customFormat="1" x14ac:dyDescent="0.2">
      <c r="A20" s="15" t="s">
        <v>76</v>
      </c>
      <c r="B20" s="16" t="s">
        <v>18</v>
      </c>
      <c r="C20" s="61">
        <v>0</v>
      </c>
      <c r="D20" s="31">
        <v>7</v>
      </c>
      <c r="E20" s="31">
        <f t="shared" ref="E20" si="6">SUM(E21,E27,E33)</f>
        <v>3961</v>
      </c>
      <c r="F20" s="30">
        <f>SUM(F21,F33)</f>
        <v>6185</v>
      </c>
      <c r="G20" s="32">
        <v>13591.699923900011</v>
      </c>
      <c r="H20" s="19">
        <f t="shared" si="2"/>
        <v>23744.699923900011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s="2" customFormat="1" x14ac:dyDescent="0.2">
      <c r="A21" s="10" t="s">
        <v>60</v>
      </c>
      <c r="B21" s="11" t="s">
        <v>19</v>
      </c>
      <c r="C21" s="57">
        <f>C22+C28</f>
        <v>10343</v>
      </c>
      <c r="D21" s="31">
        <v>7</v>
      </c>
      <c r="E21" s="31">
        <f t="shared" ref="E21:F21" si="7">SUM(E22:E26)</f>
        <v>3961</v>
      </c>
      <c r="F21" s="30">
        <f t="shared" si="7"/>
        <v>6185</v>
      </c>
      <c r="G21" s="32">
        <v>13591.699923900011</v>
      </c>
      <c r="H21" s="21">
        <f t="shared" si="2"/>
        <v>34087.699923900014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s="1" customFormat="1" ht="15" x14ac:dyDescent="0.2">
      <c r="A22" s="37" t="s">
        <v>62</v>
      </c>
      <c r="B22" s="16" t="s">
        <v>20</v>
      </c>
      <c r="C22" s="52">
        <f>SUM(C23:C27)</f>
        <v>9313</v>
      </c>
      <c r="D22" s="12">
        <v>0</v>
      </c>
      <c r="E22" s="12"/>
      <c r="F22" s="28">
        <v>0</v>
      </c>
      <c r="G22" s="33"/>
      <c r="H22" s="21">
        <f t="shared" si="2"/>
        <v>9313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s="1" customFormat="1" ht="15" x14ac:dyDescent="0.2">
      <c r="A23" s="37" t="s">
        <v>63</v>
      </c>
      <c r="B23" s="16" t="s">
        <v>21</v>
      </c>
      <c r="C23" s="61">
        <v>0</v>
      </c>
      <c r="D23" s="12">
        <v>7</v>
      </c>
      <c r="E23" s="12">
        <v>3961</v>
      </c>
      <c r="F23" s="12">
        <v>6185</v>
      </c>
      <c r="G23" s="33">
        <v>13591.699923900011</v>
      </c>
      <c r="H23" s="21">
        <f t="shared" si="2"/>
        <v>23744.699923900011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s="1" customFormat="1" ht="15" x14ac:dyDescent="0.2">
      <c r="A24" s="37" t="s">
        <v>64</v>
      </c>
      <c r="B24" s="16" t="s">
        <v>22</v>
      </c>
      <c r="C24" s="66">
        <v>9313</v>
      </c>
      <c r="D24" s="12">
        <v>0</v>
      </c>
      <c r="E24" s="12"/>
      <c r="F24" s="28">
        <v>0</v>
      </c>
      <c r="G24" s="33"/>
      <c r="H24" s="21">
        <f t="shared" si="2"/>
        <v>9313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s="1" customFormat="1" ht="15" x14ac:dyDescent="0.2">
      <c r="A25" s="37" t="s">
        <v>65</v>
      </c>
      <c r="B25" s="16" t="s">
        <v>23</v>
      </c>
      <c r="C25" s="61">
        <v>0</v>
      </c>
      <c r="D25" s="12">
        <v>0</v>
      </c>
      <c r="E25" s="12"/>
      <c r="F25" s="28">
        <v>0</v>
      </c>
      <c r="G25" s="33"/>
      <c r="H25" s="21">
        <f t="shared" si="2"/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s="1" customFormat="1" ht="15" x14ac:dyDescent="0.2">
      <c r="A26" s="37" t="s">
        <v>66</v>
      </c>
      <c r="B26" s="16" t="s">
        <v>24</v>
      </c>
      <c r="C26" s="61">
        <v>0</v>
      </c>
      <c r="D26" s="12">
        <v>0</v>
      </c>
      <c r="E26" s="12"/>
      <c r="F26" s="28">
        <v>0</v>
      </c>
      <c r="G26" s="33"/>
      <c r="H26" s="21">
        <f t="shared" si="2"/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s="1" customFormat="1" ht="15" x14ac:dyDescent="0.2">
      <c r="A27" s="37" t="s">
        <v>67</v>
      </c>
      <c r="B27" s="16" t="s">
        <v>25</v>
      </c>
      <c r="C27" s="61">
        <v>0</v>
      </c>
      <c r="D27" s="31">
        <v>0</v>
      </c>
      <c r="E27" s="31">
        <f>SUM(E28:E32)</f>
        <v>0</v>
      </c>
      <c r="F27" s="30">
        <f>SUM(F28:F32)</f>
        <v>493</v>
      </c>
      <c r="G27" s="32">
        <v>0</v>
      </c>
      <c r="H27" s="21">
        <f t="shared" si="2"/>
        <v>493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s="1" customFormat="1" ht="15" x14ac:dyDescent="0.2">
      <c r="A28" s="37" t="s">
        <v>68</v>
      </c>
      <c r="B28" s="16" t="s">
        <v>26</v>
      </c>
      <c r="C28" s="52">
        <f>SUM(C29:C33)</f>
        <v>1030</v>
      </c>
      <c r="D28" s="12">
        <v>0</v>
      </c>
      <c r="E28" s="12"/>
      <c r="F28" s="12">
        <v>3</v>
      </c>
      <c r="G28" s="33"/>
      <c r="H28" s="21">
        <f t="shared" si="2"/>
        <v>1033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s="1" customFormat="1" ht="15" x14ac:dyDescent="0.25">
      <c r="A29" s="37" t="s">
        <v>69</v>
      </c>
      <c r="B29" s="16" t="s">
        <v>27</v>
      </c>
      <c r="C29" s="65">
        <v>15</v>
      </c>
      <c r="D29" s="12">
        <v>0</v>
      </c>
      <c r="E29" s="12"/>
      <c r="F29" s="12">
        <v>422</v>
      </c>
      <c r="G29" s="33"/>
      <c r="H29" s="21">
        <f t="shared" si="2"/>
        <v>437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s="1" customFormat="1" ht="15" x14ac:dyDescent="0.25">
      <c r="A30" s="37" t="s">
        <v>70</v>
      </c>
      <c r="B30" s="16" t="s">
        <v>28</v>
      </c>
      <c r="C30" s="65">
        <v>930</v>
      </c>
      <c r="D30" s="12">
        <v>0</v>
      </c>
      <c r="E30" s="12"/>
      <c r="F30" s="28">
        <v>0</v>
      </c>
      <c r="G30" s="33"/>
      <c r="H30" s="21">
        <f t="shared" si="2"/>
        <v>930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s="1" customFormat="1" ht="15" x14ac:dyDescent="0.2">
      <c r="A31" s="37" t="s">
        <v>71</v>
      </c>
      <c r="B31" s="16" t="s">
        <v>29</v>
      </c>
      <c r="C31" s="61">
        <v>0</v>
      </c>
      <c r="D31" s="12">
        <v>0</v>
      </c>
      <c r="E31" s="12"/>
      <c r="F31" s="28">
        <v>0</v>
      </c>
      <c r="G31" s="33"/>
      <c r="H31" s="21">
        <f t="shared" si="2"/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s="1" customFormat="1" ht="15" x14ac:dyDescent="0.2">
      <c r="A32" s="37" t="s">
        <v>72</v>
      </c>
      <c r="B32" s="16" t="s">
        <v>30</v>
      </c>
      <c r="C32" s="61">
        <v>0</v>
      </c>
      <c r="D32" s="12">
        <v>0</v>
      </c>
      <c r="E32" s="12"/>
      <c r="F32" s="12">
        <v>68</v>
      </c>
      <c r="G32" s="33"/>
      <c r="H32" s="21">
        <f t="shared" si="2"/>
        <v>68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s="1" customFormat="1" ht="15" x14ac:dyDescent="0.2">
      <c r="A33" s="37" t="s">
        <v>73</v>
      </c>
      <c r="B33" s="16" t="s">
        <v>31</v>
      </c>
      <c r="C33" s="61">
        <v>85</v>
      </c>
      <c r="D33" s="31">
        <v>0</v>
      </c>
      <c r="E33" s="31">
        <f t="shared" ref="E33" si="8">SUM(E34:E36)</f>
        <v>0</v>
      </c>
      <c r="F33" s="29">
        <v>0</v>
      </c>
      <c r="G33" s="32"/>
      <c r="H33" s="21">
        <f t="shared" si="2"/>
        <v>85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s="1" customFormat="1" ht="15" x14ac:dyDescent="0.2">
      <c r="A34" s="37" t="s">
        <v>74</v>
      </c>
      <c r="B34" s="16" t="s">
        <v>32</v>
      </c>
      <c r="C34" s="60">
        <v>0</v>
      </c>
      <c r="D34" s="12">
        <v>0</v>
      </c>
      <c r="E34" s="12"/>
      <c r="F34" s="28">
        <v>0</v>
      </c>
      <c r="G34" s="33"/>
      <c r="H34" s="21">
        <f t="shared" si="2"/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s="1" customFormat="1" x14ac:dyDescent="0.2">
      <c r="A35" s="15" t="s">
        <v>77</v>
      </c>
      <c r="B35" s="16" t="s">
        <v>33</v>
      </c>
      <c r="C35" s="61">
        <v>0</v>
      </c>
      <c r="D35" s="12">
        <v>0</v>
      </c>
      <c r="E35" s="12"/>
      <c r="F35" s="28">
        <v>0</v>
      </c>
      <c r="G35" s="33"/>
      <c r="H35" s="21">
        <f t="shared" si="2"/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s="1" customFormat="1" ht="15" x14ac:dyDescent="0.2">
      <c r="A36" s="37" t="s">
        <v>75</v>
      </c>
      <c r="B36" s="16" t="s">
        <v>34</v>
      </c>
      <c r="C36" s="61">
        <v>0</v>
      </c>
      <c r="D36" s="12">
        <v>0</v>
      </c>
      <c r="E36" s="12"/>
      <c r="F36" s="28">
        <v>0</v>
      </c>
      <c r="G36" s="33"/>
      <c r="H36" s="21">
        <f t="shared" si="2"/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s="1" customFormat="1" x14ac:dyDescent="0.2">
      <c r="A37" s="15" t="s">
        <v>76</v>
      </c>
      <c r="B37" s="16" t="s">
        <v>35</v>
      </c>
      <c r="C37" s="61">
        <v>0</v>
      </c>
      <c r="D37" s="12">
        <v>0</v>
      </c>
      <c r="E37" s="12"/>
      <c r="F37" s="28">
        <v>0</v>
      </c>
      <c r="G37" s="33"/>
      <c r="H37" s="19">
        <f t="shared" si="2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s="1" customFormat="1" ht="15" x14ac:dyDescent="0.2">
      <c r="A38" s="36" t="s">
        <v>78</v>
      </c>
      <c r="B38" s="11" t="s">
        <v>36</v>
      </c>
      <c r="C38" s="61">
        <v>0</v>
      </c>
      <c r="D38" s="31">
        <v>2508</v>
      </c>
      <c r="E38" s="12">
        <v>5349</v>
      </c>
      <c r="F38" s="12">
        <v>3354</v>
      </c>
      <c r="G38" s="33">
        <v>2388.5272949999999</v>
      </c>
      <c r="H38" s="19">
        <f t="shared" si="2"/>
        <v>13599.527295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s="1" customFormat="1" ht="25.5" x14ac:dyDescent="0.25">
      <c r="A39" s="10" t="s">
        <v>79</v>
      </c>
      <c r="B39" s="11" t="s">
        <v>37</v>
      </c>
      <c r="C39" s="64">
        <v>4735</v>
      </c>
      <c r="D39" s="12">
        <v>0</v>
      </c>
      <c r="E39" s="12"/>
      <c r="F39" s="28">
        <v>0</v>
      </c>
      <c r="G39" s="33"/>
      <c r="H39" s="19">
        <f t="shared" si="2"/>
        <v>4735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s="1" customFormat="1" x14ac:dyDescent="0.2">
      <c r="A40" s="10" t="s">
        <v>80</v>
      </c>
      <c r="B40" s="11" t="s">
        <v>38</v>
      </c>
      <c r="C40" s="61">
        <v>0</v>
      </c>
      <c r="D40" s="12">
        <v>0</v>
      </c>
      <c r="E40" s="12"/>
      <c r="F40" s="12">
        <v>0</v>
      </c>
      <c r="G40" s="33"/>
      <c r="H40" s="19">
        <f t="shared" si="2"/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s="1" customFormat="1" x14ac:dyDescent="0.2">
      <c r="A41" s="10" t="s">
        <v>81</v>
      </c>
      <c r="B41" s="11" t="s">
        <v>39</v>
      </c>
      <c r="C41" s="61">
        <v>0</v>
      </c>
      <c r="D41" s="12">
        <v>0</v>
      </c>
      <c r="E41" s="12"/>
      <c r="F41" s="12">
        <v>0</v>
      </c>
      <c r="G41" s="33"/>
      <c r="H41" s="19">
        <f t="shared" si="2"/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s="1" customFormat="1" x14ac:dyDescent="0.2">
      <c r="A42" s="10" t="s">
        <v>82</v>
      </c>
      <c r="B42" s="11" t="s">
        <v>40</v>
      </c>
      <c r="C42" s="61">
        <v>0</v>
      </c>
      <c r="D42" s="12">
        <v>0</v>
      </c>
      <c r="E42" s="12"/>
      <c r="F42" s="12">
        <v>0</v>
      </c>
      <c r="G42" s="33"/>
      <c r="H42" s="19">
        <f t="shared" si="2"/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s="1" customFormat="1" ht="13.5" thickBot="1" x14ac:dyDescent="0.25">
      <c r="A43" s="10" t="s">
        <v>83</v>
      </c>
      <c r="B43" s="11" t="s">
        <v>41</v>
      </c>
      <c r="C43" s="61">
        <v>0</v>
      </c>
      <c r="D43" s="31">
        <v>4700</v>
      </c>
      <c r="E43" s="31">
        <f t="shared" ref="E43" si="9">SUM(E2,E37:E42)</f>
        <v>5349</v>
      </c>
      <c r="F43" s="40">
        <f>SUM(F2,F38)</f>
        <v>3354</v>
      </c>
      <c r="G43" s="34">
        <v>20310.671296650013</v>
      </c>
      <c r="H43" s="23">
        <f t="shared" si="2"/>
        <v>33713.671296650013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s="1" customFormat="1" x14ac:dyDescent="0.2">
      <c r="A44" s="13" t="s">
        <v>84</v>
      </c>
      <c r="B44" s="14" t="s">
        <v>42</v>
      </c>
      <c r="C44" s="53">
        <f>C5+C11+C22+C28+C39</f>
        <v>20707.80947565</v>
      </c>
      <c r="D44" s="22">
        <v>3031</v>
      </c>
      <c r="E44" s="22">
        <v>8671</v>
      </c>
      <c r="F44" s="31">
        <f>SUM(F3,F39)</f>
        <v>259</v>
      </c>
      <c r="G44" s="34">
        <f>G3+G39</f>
        <v>4330.444077750004</v>
      </c>
      <c r="H44" s="23">
        <f t="shared" ref="H44" si="10">SUM(C44:G44)</f>
        <v>36999.253553400005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2">
      <c r="C48" s="4"/>
    </row>
    <row r="73" spans="1:43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1:43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1:43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1:43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1:43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1:43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1:43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1:43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1:43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1:43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1:43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1:43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1:43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pans="1:43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pans="1:43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pans="1:43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pans="1:43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pans="1:43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pans="1:43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</row>
    <row r="106" spans="1:43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</row>
    <row r="107" spans="1:43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</row>
    <row r="108" spans="1:43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</row>
    <row r="109" spans="1:43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</row>
    <row r="110" spans="1:43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</row>
    <row r="111" spans="1:43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</row>
    <row r="112" spans="1:43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</row>
    <row r="113" spans="1:43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</row>
    <row r="114" spans="1:43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</row>
    <row r="115" spans="1:43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</row>
    <row r="116" spans="1:43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</row>
    <row r="117" spans="1:43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</row>
    <row r="118" spans="1:43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</row>
    <row r="119" spans="1:43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</row>
    <row r="120" spans="1:43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</row>
    <row r="121" spans="1:43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1:43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1:43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1:43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1:43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1:43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126"/>
  <sheetViews>
    <sheetView zoomScale="90" zoomScaleNormal="90" workbookViewId="0">
      <selection activeCell="C3" sqref="C3:C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8" width="15.42578125" style="5" customWidth="1"/>
    <col min="9" max="16384" width="9.140625" style="5"/>
  </cols>
  <sheetData>
    <row r="1" spans="1:38" x14ac:dyDescent="0.2">
      <c r="A1" s="17" t="s">
        <v>96</v>
      </c>
    </row>
    <row r="2" spans="1:38" s="7" customFormat="1" x14ac:dyDescent="0.25">
      <c r="A2" s="8"/>
      <c r="B2" s="9"/>
      <c r="C2" s="9" t="s">
        <v>85</v>
      </c>
      <c r="D2" s="9" t="s">
        <v>86</v>
      </c>
      <c r="E2" s="9" t="s">
        <v>87</v>
      </c>
      <c r="F2" s="9" t="s">
        <v>88</v>
      </c>
      <c r="G2" s="9" t="s">
        <v>89</v>
      </c>
      <c r="H2" s="35" t="s">
        <v>90</v>
      </c>
    </row>
    <row r="3" spans="1:38" s="1" customFormat="1" ht="15" x14ac:dyDescent="0.2">
      <c r="A3" s="36" t="s">
        <v>59</v>
      </c>
      <c r="B3" s="11" t="s">
        <v>1</v>
      </c>
      <c r="C3" s="63">
        <f>C4+C21</f>
        <v>358</v>
      </c>
      <c r="D3" s="31">
        <v>90</v>
      </c>
      <c r="E3" s="31">
        <f>E4+E21</f>
        <v>146</v>
      </c>
      <c r="F3" s="31">
        <f>SUM(F4,F21,F28)</f>
        <v>1529</v>
      </c>
      <c r="G3" s="31">
        <v>3170</v>
      </c>
      <c r="H3" s="19">
        <f>SUM(C3:G3)</f>
        <v>5293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s="2" customFormat="1" ht="15" x14ac:dyDescent="0.2">
      <c r="A4" s="36" t="s">
        <v>60</v>
      </c>
      <c r="B4" s="11" t="s">
        <v>2</v>
      </c>
      <c r="C4" s="63">
        <f>C5+C17</f>
        <v>38</v>
      </c>
      <c r="D4" s="31">
        <v>88</v>
      </c>
      <c r="E4" s="31">
        <f>SUM(E5,E17)</f>
        <v>18</v>
      </c>
      <c r="F4" s="31">
        <f>SUM(F11,F5)</f>
        <v>26</v>
      </c>
      <c r="G4" s="31">
        <v>49</v>
      </c>
      <c r="H4" s="19">
        <f t="shared" ref="H4:H44" si="0">SUM(C4:G4)</f>
        <v>219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1" customFormat="1" ht="15" x14ac:dyDescent="0.2">
      <c r="A5" s="37" t="s">
        <v>61</v>
      </c>
      <c r="B5" s="16" t="s">
        <v>3</v>
      </c>
      <c r="C5" s="63">
        <f t="shared" ref="C5" si="1">C6+C7+C8+C9+C10</f>
        <v>37</v>
      </c>
      <c r="D5" s="31">
        <v>88</v>
      </c>
      <c r="E5" s="31">
        <f>SUM(E6:E10)</f>
        <v>18</v>
      </c>
      <c r="F5" s="31">
        <f>SUM(F6:F10)</f>
        <v>14</v>
      </c>
      <c r="G5" s="31">
        <v>49</v>
      </c>
      <c r="H5" s="21">
        <f t="shared" si="0"/>
        <v>206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s="1" customFormat="1" ht="15" x14ac:dyDescent="0.2">
      <c r="A6" s="37" t="s">
        <v>62</v>
      </c>
      <c r="B6" s="16" t="s">
        <v>4</v>
      </c>
      <c r="C6" s="51">
        <v>26</v>
      </c>
      <c r="D6" s="12">
        <v>21</v>
      </c>
      <c r="E6" s="12">
        <v>14</v>
      </c>
      <c r="F6" s="12">
        <v>8</v>
      </c>
      <c r="G6" s="12">
        <v>30</v>
      </c>
      <c r="H6" s="21">
        <f t="shared" si="0"/>
        <v>99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1" customFormat="1" ht="15" x14ac:dyDescent="0.2">
      <c r="A7" s="37" t="s">
        <v>63</v>
      </c>
      <c r="B7" s="16" t="s">
        <v>5</v>
      </c>
      <c r="C7" s="51"/>
      <c r="D7" s="12">
        <v>0</v>
      </c>
      <c r="E7" s="12"/>
      <c r="F7" s="12">
        <v>0</v>
      </c>
      <c r="G7" s="12"/>
      <c r="H7" s="21">
        <f t="shared" si="0"/>
        <v>0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s="1" customFormat="1" ht="15" x14ac:dyDescent="0.2">
      <c r="A8" s="37" t="s">
        <v>64</v>
      </c>
      <c r="B8" s="16" t="s">
        <v>6</v>
      </c>
      <c r="C8" s="51">
        <v>9</v>
      </c>
      <c r="D8" s="12">
        <v>21</v>
      </c>
      <c r="E8" s="12"/>
      <c r="F8" s="12">
        <v>2</v>
      </c>
      <c r="G8" s="12">
        <v>19</v>
      </c>
      <c r="H8" s="21">
        <f t="shared" si="0"/>
        <v>51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s="1" customFormat="1" ht="15" x14ac:dyDescent="0.2">
      <c r="A9" s="37" t="s">
        <v>65</v>
      </c>
      <c r="B9" s="16" t="s">
        <v>7</v>
      </c>
      <c r="C9" s="51"/>
      <c r="D9" s="12">
        <v>46</v>
      </c>
      <c r="E9" s="12">
        <v>4</v>
      </c>
      <c r="F9" s="12">
        <v>4</v>
      </c>
      <c r="G9" s="12"/>
      <c r="H9" s="21">
        <f t="shared" si="0"/>
        <v>54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1" customFormat="1" ht="15" x14ac:dyDescent="0.2">
      <c r="A10" s="37" t="s">
        <v>66</v>
      </c>
      <c r="B10" s="16" t="s">
        <v>8</v>
      </c>
      <c r="C10" s="51">
        <v>2</v>
      </c>
      <c r="D10" s="12">
        <v>0</v>
      </c>
      <c r="E10" s="12"/>
      <c r="F10" s="12">
        <v>0</v>
      </c>
      <c r="G10" s="12"/>
      <c r="H10" s="21">
        <f t="shared" si="0"/>
        <v>2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s="1" customFormat="1" ht="15" x14ac:dyDescent="0.2">
      <c r="A11" s="37" t="s">
        <v>67</v>
      </c>
      <c r="B11" s="16" t="s">
        <v>9</v>
      </c>
      <c r="C11" s="53">
        <v>26</v>
      </c>
      <c r="D11" s="31">
        <v>97</v>
      </c>
      <c r="E11" s="12">
        <v>10</v>
      </c>
      <c r="F11" s="30">
        <f>SUM(F16,F13)</f>
        <v>12</v>
      </c>
      <c r="G11" s="12">
        <v>28</v>
      </c>
      <c r="H11" s="21">
        <f t="shared" si="0"/>
        <v>173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s="1" customFormat="1" ht="15" x14ac:dyDescent="0.2">
      <c r="A12" s="37" t="s">
        <v>68</v>
      </c>
      <c r="B12" s="16" t="s">
        <v>10</v>
      </c>
      <c r="C12" s="54">
        <v>12</v>
      </c>
      <c r="D12" s="12">
        <v>97</v>
      </c>
      <c r="E12" s="12">
        <v>7</v>
      </c>
      <c r="F12" s="12">
        <v>0</v>
      </c>
      <c r="G12" s="12">
        <v>28</v>
      </c>
      <c r="H12" s="21">
        <f t="shared" si="0"/>
        <v>144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s="1" customFormat="1" ht="15" x14ac:dyDescent="0.2">
      <c r="A13" s="37" t="s">
        <v>69</v>
      </c>
      <c r="B13" s="16" t="s">
        <v>11</v>
      </c>
      <c r="C13" s="54">
        <v>16</v>
      </c>
      <c r="D13" s="12">
        <v>108</v>
      </c>
      <c r="E13" s="12">
        <v>7</v>
      </c>
      <c r="F13" s="12">
        <f>8</f>
        <v>8</v>
      </c>
      <c r="G13" s="12">
        <v>28</v>
      </c>
      <c r="H13" s="21">
        <f t="shared" si="0"/>
        <v>167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s="1" customFormat="1" ht="15" x14ac:dyDescent="0.2">
      <c r="A14" s="37" t="s">
        <v>70</v>
      </c>
      <c r="B14" s="16" t="s">
        <v>12</v>
      </c>
      <c r="C14" s="54"/>
      <c r="D14" s="12">
        <v>0</v>
      </c>
      <c r="E14" s="12"/>
      <c r="F14" s="12">
        <v>0</v>
      </c>
      <c r="G14" s="12"/>
      <c r="H14" s="21">
        <f t="shared" si="0"/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s="1" customFormat="1" ht="15" x14ac:dyDescent="0.2">
      <c r="A15" s="37" t="s">
        <v>71</v>
      </c>
      <c r="B15" s="16" t="s">
        <v>13</v>
      </c>
      <c r="C15" s="54"/>
      <c r="D15" s="12">
        <v>0</v>
      </c>
      <c r="E15" s="12"/>
      <c r="F15" s="12">
        <v>0</v>
      </c>
      <c r="G15" s="12"/>
      <c r="H15" s="21">
        <f t="shared" si="0"/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s="1" customFormat="1" ht="15" x14ac:dyDescent="0.2">
      <c r="A16" s="37" t="s">
        <v>72</v>
      </c>
      <c r="B16" s="16" t="s">
        <v>14</v>
      </c>
      <c r="C16" s="54">
        <v>10</v>
      </c>
      <c r="D16" s="12">
        <v>5</v>
      </c>
      <c r="E16" s="12">
        <v>4</v>
      </c>
      <c r="F16" s="12">
        <f>4</f>
        <v>4</v>
      </c>
      <c r="G16" s="12">
        <v>17</v>
      </c>
      <c r="H16" s="21">
        <f t="shared" si="0"/>
        <v>40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s="1" customFormat="1" ht="15" x14ac:dyDescent="0.2">
      <c r="A17" s="37" t="s">
        <v>73</v>
      </c>
      <c r="B17" s="16" t="s">
        <v>15</v>
      </c>
      <c r="C17" s="52">
        <v>1</v>
      </c>
      <c r="D17" s="31">
        <v>0</v>
      </c>
      <c r="E17" s="31">
        <f>SUM(E18:E20)</f>
        <v>0</v>
      </c>
      <c r="F17" s="30">
        <v>0</v>
      </c>
      <c r="G17" s="31"/>
      <c r="H17" s="21">
        <f t="shared" si="0"/>
        <v>1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s="1" customFormat="1" ht="15" x14ac:dyDescent="0.2">
      <c r="A18" s="37" t="s">
        <v>74</v>
      </c>
      <c r="B18" s="16" t="s">
        <v>16</v>
      </c>
      <c r="C18" s="54"/>
      <c r="D18" s="12">
        <v>0</v>
      </c>
      <c r="E18" s="12"/>
      <c r="F18" s="12">
        <v>0</v>
      </c>
      <c r="G18" s="12"/>
      <c r="H18" s="21">
        <f t="shared" si="0"/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s="1" customFormat="1" ht="15" x14ac:dyDescent="0.2">
      <c r="A19" s="37" t="s">
        <v>75</v>
      </c>
      <c r="B19" s="16" t="s">
        <v>17</v>
      </c>
      <c r="C19" s="54">
        <v>1</v>
      </c>
      <c r="D19" s="12">
        <v>0</v>
      </c>
      <c r="E19" s="12"/>
      <c r="F19" s="12">
        <v>0</v>
      </c>
      <c r="G19" s="12"/>
      <c r="H19" s="21">
        <f t="shared" si="0"/>
        <v>1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s="1" customFormat="1" x14ac:dyDescent="0.2">
      <c r="A20" s="15" t="s">
        <v>76</v>
      </c>
      <c r="B20" s="16" t="s">
        <v>18</v>
      </c>
      <c r="C20" s="54"/>
      <c r="D20" s="12">
        <v>0</v>
      </c>
      <c r="E20" s="12"/>
      <c r="F20" s="12">
        <v>0</v>
      </c>
      <c r="G20" s="12"/>
      <c r="H20" s="21">
        <f t="shared" si="0"/>
        <v>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s="2" customFormat="1" x14ac:dyDescent="0.2">
      <c r="A21" s="10" t="s">
        <v>60</v>
      </c>
      <c r="B21" s="11" t="s">
        <v>19</v>
      </c>
      <c r="C21" s="53">
        <v>320</v>
      </c>
      <c r="D21" s="31">
        <v>2</v>
      </c>
      <c r="E21" s="31">
        <f>SUM(E22,E28,E34)</f>
        <v>128</v>
      </c>
      <c r="F21" s="30">
        <f>SUM(F22,F34)</f>
        <v>883</v>
      </c>
      <c r="G21" s="31">
        <v>3121</v>
      </c>
      <c r="H21" s="19">
        <f t="shared" si="0"/>
        <v>4454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s="1" customFormat="1" ht="15" x14ac:dyDescent="0.2">
      <c r="A22" s="37" t="s">
        <v>62</v>
      </c>
      <c r="B22" s="16" t="s">
        <v>20</v>
      </c>
      <c r="C22" s="53">
        <v>320</v>
      </c>
      <c r="D22" s="31">
        <v>2</v>
      </c>
      <c r="E22" s="31">
        <f>SUM(E23:E27)</f>
        <v>128</v>
      </c>
      <c r="F22" s="30">
        <f>SUM(F23:F27)</f>
        <v>883</v>
      </c>
      <c r="G22" s="31">
        <v>3121</v>
      </c>
      <c r="H22" s="21">
        <f t="shared" si="0"/>
        <v>4454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s="1" customFormat="1" ht="15" x14ac:dyDescent="0.2">
      <c r="A23" s="37" t="s">
        <v>63</v>
      </c>
      <c r="B23" s="16" t="s">
        <v>21</v>
      </c>
      <c r="C23" s="51"/>
      <c r="D23" s="12">
        <v>0</v>
      </c>
      <c r="E23" s="12"/>
      <c r="F23" s="12">
        <v>0</v>
      </c>
      <c r="G23" s="12"/>
      <c r="H23" s="21">
        <f t="shared" si="0"/>
        <v>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s="1" customFormat="1" ht="15" x14ac:dyDescent="0.2">
      <c r="A24" s="37" t="s">
        <v>64</v>
      </c>
      <c r="B24" s="16" t="s">
        <v>22</v>
      </c>
      <c r="C24" s="51">
        <v>320</v>
      </c>
      <c r="D24" s="12">
        <v>2</v>
      </c>
      <c r="E24" s="12">
        <v>128</v>
      </c>
      <c r="F24" s="12">
        <f>883</f>
        <v>883</v>
      </c>
      <c r="G24" s="12">
        <v>3121</v>
      </c>
      <c r="H24" s="21">
        <f t="shared" si="0"/>
        <v>4454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s="1" customFormat="1" ht="15" x14ac:dyDescent="0.2">
      <c r="A25" s="37" t="s">
        <v>65</v>
      </c>
      <c r="B25" s="16" t="s">
        <v>23</v>
      </c>
      <c r="C25" s="51"/>
      <c r="D25" s="12">
        <v>0</v>
      </c>
      <c r="E25" s="12"/>
      <c r="F25" s="12">
        <v>0</v>
      </c>
      <c r="G25" s="12"/>
      <c r="H25" s="21">
        <f t="shared" si="0"/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s="1" customFormat="1" ht="15" x14ac:dyDescent="0.2">
      <c r="A26" s="37" t="s">
        <v>66</v>
      </c>
      <c r="B26" s="16" t="s">
        <v>24</v>
      </c>
      <c r="C26" s="51"/>
      <c r="D26" s="12">
        <v>0</v>
      </c>
      <c r="E26" s="12"/>
      <c r="F26" s="12">
        <v>0</v>
      </c>
      <c r="G26" s="12"/>
      <c r="H26" s="21">
        <f t="shared" si="0"/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s="1" customFormat="1" ht="15" x14ac:dyDescent="0.2">
      <c r="A27" s="37" t="s">
        <v>67</v>
      </c>
      <c r="B27" s="16" t="s">
        <v>25</v>
      </c>
      <c r="C27" s="51"/>
      <c r="D27" s="12">
        <v>0</v>
      </c>
      <c r="E27" s="12"/>
      <c r="F27" s="12">
        <v>0</v>
      </c>
      <c r="G27" s="12"/>
      <c r="H27" s="21">
        <f t="shared" si="0"/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s="1" customFormat="1" ht="15" x14ac:dyDescent="0.2">
      <c r="A28" s="37" t="s">
        <v>68</v>
      </c>
      <c r="B28" s="16" t="s">
        <v>26</v>
      </c>
      <c r="C28" s="53">
        <v>109</v>
      </c>
      <c r="D28" s="31">
        <v>0</v>
      </c>
      <c r="E28" s="12">
        <v>0</v>
      </c>
      <c r="F28" s="30">
        <f>SUM(F29:F33)</f>
        <v>620</v>
      </c>
      <c r="G28" s="12"/>
      <c r="H28" s="21">
        <f t="shared" si="0"/>
        <v>729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s="1" customFormat="1" ht="15" x14ac:dyDescent="0.2">
      <c r="A29" s="37" t="s">
        <v>69</v>
      </c>
      <c r="B29" s="16" t="s">
        <v>27</v>
      </c>
      <c r="C29" s="54">
        <v>16</v>
      </c>
      <c r="D29" s="12">
        <v>0</v>
      </c>
      <c r="E29" s="12"/>
      <c r="F29" s="12">
        <v>1</v>
      </c>
      <c r="G29" s="12"/>
      <c r="H29" s="21">
        <f t="shared" si="0"/>
        <v>17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s="1" customFormat="1" ht="15" x14ac:dyDescent="0.2">
      <c r="A30" s="37" t="s">
        <v>70</v>
      </c>
      <c r="B30" s="16" t="s">
        <v>28</v>
      </c>
      <c r="C30" s="54">
        <v>52</v>
      </c>
      <c r="D30" s="12">
        <v>0</v>
      </c>
      <c r="E30" s="12"/>
      <c r="F30" s="12">
        <v>603</v>
      </c>
      <c r="G30" s="12"/>
      <c r="H30" s="21">
        <f t="shared" si="0"/>
        <v>655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s="1" customFormat="1" ht="15" x14ac:dyDescent="0.2">
      <c r="A31" s="37" t="s">
        <v>71</v>
      </c>
      <c r="B31" s="16" t="s">
        <v>29</v>
      </c>
      <c r="C31" s="54"/>
      <c r="D31" s="12">
        <v>0</v>
      </c>
      <c r="E31" s="12"/>
      <c r="F31" s="12">
        <v>0</v>
      </c>
      <c r="G31" s="12"/>
      <c r="H31" s="21">
        <f t="shared" si="0"/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s="1" customFormat="1" ht="15" x14ac:dyDescent="0.2">
      <c r="A32" s="37" t="s">
        <v>72</v>
      </c>
      <c r="B32" s="16" t="s">
        <v>30</v>
      </c>
      <c r="C32" s="54"/>
      <c r="D32" s="12">
        <v>0</v>
      </c>
      <c r="E32" s="12"/>
      <c r="F32" s="12">
        <v>0</v>
      </c>
      <c r="G32" s="12"/>
      <c r="H32" s="21">
        <f t="shared" si="0"/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s="1" customFormat="1" ht="15" x14ac:dyDescent="0.2">
      <c r="A33" s="37" t="s">
        <v>73</v>
      </c>
      <c r="B33" s="16" t="s">
        <v>31</v>
      </c>
      <c r="C33" s="54">
        <v>57</v>
      </c>
      <c r="D33" s="12">
        <v>0</v>
      </c>
      <c r="E33" s="12"/>
      <c r="F33" s="12">
        <v>16</v>
      </c>
      <c r="G33" s="12"/>
      <c r="H33" s="21">
        <f t="shared" si="0"/>
        <v>73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s="1" customFormat="1" ht="15" x14ac:dyDescent="0.2">
      <c r="A34" s="37" t="s">
        <v>74</v>
      </c>
      <c r="B34" s="16" t="s">
        <v>32</v>
      </c>
      <c r="C34" s="53">
        <v>0</v>
      </c>
      <c r="D34" s="31">
        <v>0</v>
      </c>
      <c r="E34" s="31">
        <f>SUM(E35:E37)</f>
        <v>0</v>
      </c>
      <c r="F34" s="31">
        <v>0</v>
      </c>
      <c r="G34" s="31"/>
      <c r="H34" s="21">
        <f t="shared" si="0"/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s="1" customFormat="1" x14ac:dyDescent="0.2">
      <c r="A35" s="15" t="s">
        <v>77</v>
      </c>
      <c r="B35" s="16" t="s">
        <v>33</v>
      </c>
      <c r="C35" s="51"/>
      <c r="D35" s="12">
        <v>0</v>
      </c>
      <c r="E35" s="12"/>
      <c r="F35" s="12">
        <v>0</v>
      </c>
      <c r="G35" s="12"/>
      <c r="H35" s="21">
        <f t="shared" si="0"/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s="1" customFormat="1" ht="15" x14ac:dyDescent="0.2">
      <c r="A36" s="37" t="s">
        <v>75</v>
      </c>
      <c r="B36" s="16" t="s">
        <v>34</v>
      </c>
      <c r="C36" s="51"/>
      <c r="D36" s="12">
        <v>0</v>
      </c>
      <c r="E36" s="12"/>
      <c r="F36" s="12">
        <v>0</v>
      </c>
      <c r="G36" s="12"/>
      <c r="H36" s="21">
        <f t="shared" si="0"/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s="1" customFormat="1" x14ac:dyDescent="0.2">
      <c r="A37" s="15" t="s">
        <v>76</v>
      </c>
      <c r="B37" s="16" t="s">
        <v>35</v>
      </c>
      <c r="C37" s="51"/>
      <c r="D37" s="12">
        <v>0</v>
      </c>
      <c r="E37" s="12"/>
      <c r="F37" s="12">
        <v>0</v>
      </c>
      <c r="G37" s="12"/>
      <c r="H37" s="21">
        <f t="shared" si="0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s="1" customFormat="1" ht="15" x14ac:dyDescent="0.2">
      <c r="A38" s="36" t="s">
        <v>78</v>
      </c>
      <c r="B38" s="11" t="s">
        <v>36</v>
      </c>
      <c r="C38" s="51"/>
      <c r="D38" s="12">
        <v>0</v>
      </c>
      <c r="E38" s="12"/>
      <c r="F38" s="12">
        <v>0</v>
      </c>
      <c r="G38" s="12"/>
      <c r="H38" s="19">
        <f t="shared" si="0"/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s="1" customFormat="1" ht="25.5" x14ac:dyDescent="0.2">
      <c r="A39" s="10" t="s">
        <v>79</v>
      </c>
      <c r="B39" s="11" t="s">
        <v>37</v>
      </c>
      <c r="C39" s="54">
        <v>65</v>
      </c>
      <c r="D39" s="31">
        <v>46</v>
      </c>
      <c r="E39" s="12">
        <v>219</v>
      </c>
      <c r="F39" s="12">
        <f>51</f>
        <v>51</v>
      </c>
      <c r="G39" s="12">
        <v>3</v>
      </c>
      <c r="H39" s="19">
        <f t="shared" si="0"/>
        <v>384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s="1" customFormat="1" x14ac:dyDescent="0.2">
      <c r="A40" s="10" t="s">
        <v>80</v>
      </c>
      <c r="B40" s="11" t="s">
        <v>38</v>
      </c>
      <c r="C40" s="51"/>
      <c r="D40" s="12">
        <v>0</v>
      </c>
      <c r="E40" s="12"/>
      <c r="F40" s="12">
        <v>0</v>
      </c>
      <c r="G40" s="12"/>
      <c r="H40" s="19">
        <f t="shared" si="0"/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s="1" customFormat="1" x14ac:dyDescent="0.2">
      <c r="A41" s="10" t="s">
        <v>81</v>
      </c>
      <c r="B41" s="11" t="s">
        <v>39</v>
      </c>
      <c r="C41" s="51"/>
      <c r="D41" s="12">
        <v>0</v>
      </c>
      <c r="E41" s="12"/>
      <c r="F41" s="12">
        <v>0</v>
      </c>
      <c r="G41" s="12"/>
      <c r="H41" s="19">
        <f t="shared" si="0"/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s="1" customFormat="1" x14ac:dyDescent="0.2">
      <c r="A42" s="10" t="s">
        <v>82</v>
      </c>
      <c r="B42" s="11" t="s">
        <v>40</v>
      </c>
      <c r="C42" s="51"/>
      <c r="D42" s="12">
        <v>0</v>
      </c>
      <c r="E42" s="12"/>
      <c r="F42" s="12">
        <v>0</v>
      </c>
      <c r="G42" s="12"/>
      <c r="H42" s="19">
        <f t="shared" si="0"/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s="1" customFormat="1" x14ac:dyDescent="0.2">
      <c r="A43" s="10" t="s">
        <v>83</v>
      </c>
      <c r="B43" s="11" t="s">
        <v>41</v>
      </c>
      <c r="C43" s="51"/>
      <c r="D43" s="12">
        <v>0</v>
      </c>
      <c r="E43" s="12"/>
      <c r="F43" s="12">
        <v>0</v>
      </c>
      <c r="G43" s="12"/>
      <c r="H43" s="19">
        <f t="shared" si="0"/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s="1" customFormat="1" x14ac:dyDescent="0.2">
      <c r="A44" s="13" t="s">
        <v>84</v>
      </c>
      <c r="B44" s="14" t="s">
        <v>42</v>
      </c>
      <c r="C44" s="62">
        <f>C39+C3</f>
        <v>423</v>
      </c>
      <c r="D44" s="31">
        <v>136</v>
      </c>
      <c r="E44" s="31">
        <f>SUM(E3,E38:E43)</f>
        <v>365</v>
      </c>
      <c r="F44" s="31">
        <f>SUM(F3,F39)</f>
        <v>1580</v>
      </c>
      <c r="G44" s="31">
        <v>3173</v>
      </c>
      <c r="H44" s="23">
        <f t="shared" si="0"/>
        <v>5677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2">
      <c r="C48" s="4"/>
    </row>
    <row r="73" spans="1:43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1:43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1:43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1:43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1:43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1:43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1:43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1:43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1:43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1:43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1:43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1:43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1:43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pans="1:43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pans="1:43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pans="1:43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pans="1:43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pans="1:43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pans="1:43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</row>
    <row r="106" spans="1:43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</row>
    <row r="107" spans="1:43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</row>
    <row r="108" spans="1:43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</row>
    <row r="109" spans="1:43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</row>
    <row r="110" spans="1:43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</row>
    <row r="111" spans="1:43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</row>
    <row r="112" spans="1:43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</row>
    <row r="113" spans="1:43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</row>
    <row r="114" spans="1:43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</row>
    <row r="115" spans="1:43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</row>
    <row r="116" spans="1:43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</row>
    <row r="117" spans="1:43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</row>
    <row r="118" spans="1:43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</row>
    <row r="119" spans="1:43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</row>
    <row r="120" spans="1:43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</row>
    <row r="121" spans="1:43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1:43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1:43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1:43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1:43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1:43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Q126"/>
  <sheetViews>
    <sheetView zoomScale="90" zoomScaleNormal="90" workbookViewId="0">
      <selection activeCell="C3" sqref="C3:C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8" width="15.42578125" style="5" customWidth="1"/>
    <col min="9" max="16384" width="9.140625" style="5"/>
  </cols>
  <sheetData>
    <row r="1" spans="1:38" x14ac:dyDescent="0.2">
      <c r="A1" s="17" t="s">
        <v>97</v>
      </c>
    </row>
    <row r="2" spans="1:38" s="7" customFormat="1" x14ac:dyDescent="0.25">
      <c r="A2" s="8"/>
      <c r="B2" s="9"/>
      <c r="C2" s="9" t="s">
        <v>85</v>
      </c>
      <c r="D2" s="9" t="s">
        <v>86</v>
      </c>
      <c r="E2" s="9" t="s">
        <v>87</v>
      </c>
      <c r="F2" s="9" t="s">
        <v>88</v>
      </c>
      <c r="G2" s="9" t="s">
        <v>89</v>
      </c>
      <c r="H2" s="35" t="s">
        <v>90</v>
      </c>
    </row>
    <row r="3" spans="1:38" s="1" customFormat="1" ht="15" x14ac:dyDescent="0.2">
      <c r="A3" s="36" t="s">
        <v>59</v>
      </c>
      <c r="B3" s="11" t="s">
        <v>1</v>
      </c>
      <c r="C3" s="63">
        <f t="shared" ref="C3" si="0">C4+C21</f>
        <v>327</v>
      </c>
      <c r="D3" s="31">
        <v>57</v>
      </c>
      <c r="E3" s="31">
        <f>E4+E21</f>
        <v>176</v>
      </c>
      <c r="F3" s="31">
        <f>SUM(F4,F21,F28)</f>
        <v>1779</v>
      </c>
      <c r="G3" s="31">
        <v>2498</v>
      </c>
      <c r="H3" s="19">
        <f>SUM(C3:G3)</f>
        <v>4837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s="2" customFormat="1" ht="15" x14ac:dyDescent="0.2">
      <c r="A4" s="36" t="s">
        <v>60</v>
      </c>
      <c r="B4" s="11" t="s">
        <v>2</v>
      </c>
      <c r="C4" s="63">
        <f>C5+C17</f>
        <v>69</v>
      </c>
      <c r="D4" s="31">
        <v>56</v>
      </c>
      <c r="E4" s="31">
        <f>SUM(E5,E17)</f>
        <v>36</v>
      </c>
      <c r="F4" s="31">
        <f>SUM(F11,F5)</f>
        <v>19</v>
      </c>
      <c r="G4" s="31">
        <v>111</v>
      </c>
      <c r="H4" s="19">
        <f t="shared" ref="H4:H44" si="1">SUM(C4:G4)</f>
        <v>291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1" customFormat="1" ht="15" x14ac:dyDescent="0.2">
      <c r="A5" s="37" t="s">
        <v>61</v>
      </c>
      <c r="B5" s="16" t="s">
        <v>3</v>
      </c>
      <c r="C5" s="63">
        <f t="shared" ref="C5" si="2">C6+C7+C8+C9+C10</f>
        <v>69</v>
      </c>
      <c r="D5" s="31">
        <v>56</v>
      </c>
      <c r="E5" s="31">
        <f>SUM(E6:E10)</f>
        <v>36</v>
      </c>
      <c r="F5" s="31">
        <f>SUM(F6:F10)</f>
        <v>10</v>
      </c>
      <c r="G5" s="31">
        <v>111</v>
      </c>
      <c r="H5" s="21">
        <f t="shared" si="1"/>
        <v>282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s="1" customFormat="1" ht="15" x14ac:dyDescent="0.25">
      <c r="A6" s="37" t="s">
        <v>62</v>
      </c>
      <c r="B6" s="16" t="s">
        <v>4</v>
      </c>
      <c r="C6" s="55">
        <v>61</v>
      </c>
      <c r="D6" s="12">
        <v>13</v>
      </c>
      <c r="E6" s="12">
        <v>24</v>
      </c>
      <c r="F6" s="12">
        <v>7</v>
      </c>
      <c r="G6" s="12">
        <v>111</v>
      </c>
      <c r="H6" s="21">
        <f t="shared" si="1"/>
        <v>216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1" customFormat="1" ht="15" x14ac:dyDescent="0.2">
      <c r="A7" s="37" t="s">
        <v>63</v>
      </c>
      <c r="B7" s="16" t="s">
        <v>5</v>
      </c>
      <c r="C7" s="51"/>
      <c r="D7" s="12">
        <v>0</v>
      </c>
      <c r="E7" s="12"/>
      <c r="F7" s="12">
        <v>0</v>
      </c>
      <c r="G7" s="12"/>
      <c r="H7" s="21">
        <f t="shared" si="1"/>
        <v>0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s="1" customFormat="1" ht="15" x14ac:dyDescent="0.25">
      <c r="A8" s="37" t="s">
        <v>64</v>
      </c>
      <c r="B8" s="16" t="s">
        <v>6</v>
      </c>
      <c r="C8" s="55">
        <v>8</v>
      </c>
      <c r="D8" s="12">
        <v>13</v>
      </c>
      <c r="E8" s="12"/>
      <c r="F8" s="12">
        <v>1</v>
      </c>
      <c r="G8" s="12"/>
      <c r="H8" s="21">
        <f t="shared" si="1"/>
        <v>22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s="1" customFormat="1" ht="15" x14ac:dyDescent="0.2">
      <c r="A9" s="37" t="s">
        <v>65</v>
      </c>
      <c r="B9" s="16" t="s">
        <v>7</v>
      </c>
      <c r="C9" s="51"/>
      <c r="D9" s="12">
        <v>30</v>
      </c>
      <c r="E9" s="12">
        <v>12</v>
      </c>
      <c r="F9" s="12">
        <v>2</v>
      </c>
      <c r="G9" s="12"/>
      <c r="H9" s="21">
        <f t="shared" si="1"/>
        <v>44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1" customFormat="1" ht="15" x14ac:dyDescent="0.2">
      <c r="A10" s="37" t="s">
        <v>66</v>
      </c>
      <c r="B10" s="16" t="s">
        <v>8</v>
      </c>
      <c r="C10" s="51"/>
      <c r="D10" s="12">
        <v>0</v>
      </c>
      <c r="E10" s="12"/>
      <c r="F10" s="12">
        <v>0</v>
      </c>
      <c r="G10" s="12"/>
      <c r="H10" s="21">
        <f t="shared" si="1"/>
        <v>0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s="1" customFormat="1" ht="15" x14ac:dyDescent="0.2">
      <c r="A11" s="37" t="s">
        <v>67</v>
      </c>
      <c r="B11" s="16" t="s">
        <v>9</v>
      </c>
      <c r="C11" s="52">
        <v>27</v>
      </c>
      <c r="D11" s="31">
        <v>73</v>
      </c>
      <c r="E11" s="12">
        <v>26</v>
      </c>
      <c r="F11" s="30">
        <f>SUM(F16,F13)</f>
        <v>9</v>
      </c>
      <c r="G11" s="12">
        <v>10</v>
      </c>
      <c r="H11" s="21">
        <f t="shared" si="1"/>
        <v>145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s="1" customFormat="1" ht="15" x14ac:dyDescent="0.2">
      <c r="A12" s="37" t="s">
        <v>68</v>
      </c>
      <c r="B12" s="16" t="s">
        <v>10</v>
      </c>
      <c r="C12" s="51">
        <v>30</v>
      </c>
      <c r="D12" s="12">
        <v>75</v>
      </c>
      <c r="E12" s="12">
        <v>17</v>
      </c>
      <c r="F12" s="12">
        <v>0</v>
      </c>
      <c r="G12" s="12">
        <v>10</v>
      </c>
      <c r="H12" s="21">
        <f t="shared" si="1"/>
        <v>132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s="1" customFormat="1" ht="15" x14ac:dyDescent="0.2">
      <c r="A13" s="37" t="s">
        <v>69</v>
      </c>
      <c r="B13" s="16" t="s">
        <v>11</v>
      </c>
      <c r="C13" s="51">
        <v>8</v>
      </c>
      <c r="D13" s="12">
        <v>73</v>
      </c>
      <c r="E13" s="12">
        <v>21</v>
      </c>
      <c r="F13" s="12">
        <f>6+2</f>
        <v>8</v>
      </c>
      <c r="G13" s="12">
        <v>10</v>
      </c>
      <c r="H13" s="21">
        <f t="shared" si="1"/>
        <v>120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s="1" customFormat="1" ht="15" x14ac:dyDescent="0.2">
      <c r="A14" s="37" t="s">
        <v>70</v>
      </c>
      <c r="B14" s="16" t="s">
        <v>12</v>
      </c>
      <c r="C14" s="51"/>
      <c r="D14" s="12">
        <v>0</v>
      </c>
      <c r="E14" s="12"/>
      <c r="F14" s="12">
        <v>0</v>
      </c>
      <c r="G14" s="12"/>
      <c r="H14" s="21">
        <f t="shared" si="1"/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s="1" customFormat="1" ht="15" x14ac:dyDescent="0.2">
      <c r="A15" s="37" t="s">
        <v>71</v>
      </c>
      <c r="B15" s="16" t="s">
        <v>13</v>
      </c>
      <c r="C15" s="51"/>
      <c r="D15" s="12">
        <v>0</v>
      </c>
      <c r="E15" s="12"/>
      <c r="F15" s="12">
        <v>0</v>
      </c>
      <c r="G15" s="12"/>
      <c r="H15" s="21">
        <f t="shared" si="1"/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s="1" customFormat="1" ht="15" x14ac:dyDescent="0.2">
      <c r="A16" s="37" t="s">
        <v>72</v>
      </c>
      <c r="B16" s="16" t="s">
        <v>14</v>
      </c>
      <c r="C16" s="51">
        <v>11</v>
      </c>
      <c r="D16" s="12">
        <v>0</v>
      </c>
      <c r="E16" s="12">
        <v>9</v>
      </c>
      <c r="F16" s="12">
        <v>1</v>
      </c>
      <c r="G16" s="12">
        <v>9</v>
      </c>
      <c r="H16" s="21">
        <f t="shared" si="1"/>
        <v>30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s="1" customFormat="1" ht="15" x14ac:dyDescent="0.2">
      <c r="A17" s="37" t="s">
        <v>73</v>
      </c>
      <c r="B17" s="16" t="s">
        <v>15</v>
      </c>
      <c r="C17" s="53"/>
      <c r="D17" s="31">
        <v>0</v>
      </c>
      <c r="E17" s="31">
        <f>SUM(E18:E20)</f>
        <v>0</v>
      </c>
      <c r="F17" s="30">
        <v>0</v>
      </c>
      <c r="G17" s="31"/>
      <c r="H17" s="21">
        <f t="shared" si="1"/>
        <v>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s="1" customFormat="1" ht="15" x14ac:dyDescent="0.2">
      <c r="A18" s="37" t="s">
        <v>74</v>
      </c>
      <c r="B18" s="16" t="s">
        <v>16</v>
      </c>
      <c r="C18" s="51"/>
      <c r="D18" s="12">
        <v>0</v>
      </c>
      <c r="E18" s="12"/>
      <c r="F18" s="12">
        <v>0</v>
      </c>
      <c r="G18" s="12"/>
      <c r="H18" s="21">
        <f t="shared" si="1"/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s="1" customFormat="1" ht="15" x14ac:dyDescent="0.2">
      <c r="A19" s="37" t="s">
        <v>75</v>
      </c>
      <c r="B19" s="16" t="s">
        <v>17</v>
      </c>
      <c r="C19" s="51"/>
      <c r="D19" s="12">
        <v>0</v>
      </c>
      <c r="E19" s="12"/>
      <c r="F19" s="12">
        <v>0</v>
      </c>
      <c r="G19" s="12"/>
      <c r="H19" s="21">
        <f t="shared" si="1"/>
        <v>0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s="1" customFormat="1" x14ac:dyDescent="0.2">
      <c r="A20" s="15" t="s">
        <v>76</v>
      </c>
      <c r="B20" s="16" t="s">
        <v>18</v>
      </c>
      <c r="C20" s="51"/>
      <c r="D20" s="12">
        <v>0</v>
      </c>
      <c r="E20" s="12"/>
      <c r="F20" s="12">
        <v>0</v>
      </c>
      <c r="G20" s="12"/>
      <c r="H20" s="21">
        <f t="shared" si="1"/>
        <v>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s="2" customFormat="1" x14ac:dyDescent="0.2">
      <c r="A21" s="10" t="s">
        <v>60</v>
      </c>
      <c r="B21" s="11" t="s">
        <v>19</v>
      </c>
      <c r="C21" s="67">
        <f>C22</f>
        <v>258</v>
      </c>
      <c r="D21" s="31">
        <v>1</v>
      </c>
      <c r="E21" s="31">
        <f>SUM(E22,E28,E34)</f>
        <v>140</v>
      </c>
      <c r="F21" s="30">
        <f>SUM(F22,F34)</f>
        <v>1134</v>
      </c>
      <c r="G21" s="31">
        <v>2387</v>
      </c>
      <c r="H21" s="19">
        <f t="shared" si="1"/>
        <v>3920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s="1" customFormat="1" ht="15" x14ac:dyDescent="0.2">
      <c r="A22" s="37" t="s">
        <v>62</v>
      </c>
      <c r="B22" s="16" t="s">
        <v>20</v>
      </c>
      <c r="C22" s="67">
        <f>C23+C24+C25+C26+C27</f>
        <v>258</v>
      </c>
      <c r="D22" s="31">
        <v>1</v>
      </c>
      <c r="E22" s="31">
        <f>SUM(E23:E27)</f>
        <v>140</v>
      </c>
      <c r="F22" s="30">
        <f>SUM(F23:F27)</f>
        <v>1134</v>
      </c>
      <c r="G22" s="31">
        <v>2387</v>
      </c>
      <c r="H22" s="21">
        <f t="shared" si="1"/>
        <v>3920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s="1" customFormat="1" ht="15" x14ac:dyDescent="0.2">
      <c r="A23" s="37" t="s">
        <v>63</v>
      </c>
      <c r="B23" s="16" t="s">
        <v>21</v>
      </c>
      <c r="C23" s="51"/>
      <c r="D23" s="12">
        <v>0</v>
      </c>
      <c r="E23" s="12"/>
      <c r="F23" s="12">
        <v>0</v>
      </c>
      <c r="G23" s="12"/>
      <c r="H23" s="21">
        <f t="shared" si="1"/>
        <v>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s="1" customFormat="1" ht="15" x14ac:dyDescent="0.25">
      <c r="A24" s="37" t="s">
        <v>64</v>
      </c>
      <c r="B24" s="16" t="s">
        <v>22</v>
      </c>
      <c r="C24" s="49">
        <v>258</v>
      </c>
      <c r="D24" s="12">
        <v>1</v>
      </c>
      <c r="E24" s="12">
        <v>140</v>
      </c>
      <c r="F24" s="12">
        <f>164+956+14</f>
        <v>1134</v>
      </c>
      <c r="G24" s="12">
        <v>2387</v>
      </c>
      <c r="H24" s="21">
        <f t="shared" si="1"/>
        <v>3920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s="1" customFormat="1" ht="15" x14ac:dyDescent="0.2">
      <c r="A25" s="37" t="s">
        <v>65</v>
      </c>
      <c r="B25" s="16" t="s">
        <v>23</v>
      </c>
      <c r="C25" s="51"/>
      <c r="D25" s="12">
        <v>0</v>
      </c>
      <c r="E25" s="12"/>
      <c r="F25" s="12">
        <v>0</v>
      </c>
      <c r="G25" s="12"/>
      <c r="H25" s="21">
        <f t="shared" si="1"/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s="1" customFormat="1" ht="15" x14ac:dyDescent="0.2">
      <c r="A26" s="37" t="s">
        <v>66</v>
      </c>
      <c r="B26" s="16" t="s">
        <v>24</v>
      </c>
      <c r="C26" s="51"/>
      <c r="D26" s="12">
        <v>0</v>
      </c>
      <c r="E26" s="12"/>
      <c r="F26" s="12">
        <v>0</v>
      </c>
      <c r="G26" s="12"/>
      <c r="H26" s="21">
        <f t="shared" si="1"/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s="1" customFormat="1" ht="15" x14ac:dyDescent="0.2">
      <c r="A27" s="37" t="s">
        <v>67</v>
      </c>
      <c r="B27" s="16" t="s">
        <v>25</v>
      </c>
      <c r="C27" s="51"/>
      <c r="D27" s="12">
        <v>0</v>
      </c>
      <c r="E27" s="12"/>
      <c r="F27" s="12">
        <v>0</v>
      </c>
      <c r="G27" s="12"/>
      <c r="H27" s="21">
        <f t="shared" si="1"/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s="1" customFormat="1" ht="15" x14ac:dyDescent="0.2">
      <c r="A28" s="37" t="s">
        <v>68</v>
      </c>
      <c r="B28" s="16" t="s">
        <v>26</v>
      </c>
      <c r="C28" s="52">
        <v>57</v>
      </c>
      <c r="D28" s="31">
        <v>0</v>
      </c>
      <c r="E28" s="12"/>
      <c r="F28" s="30">
        <f>SUM(F29:F33)</f>
        <v>626</v>
      </c>
      <c r="G28" s="12">
        <v>0</v>
      </c>
      <c r="H28" s="21">
        <f t="shared" si="1"/>
        <v>683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s="1" customFormat="1" ht="15" x14ac:dyDescent="0.25">
      <c r="A29" s="37" t="s">
        <v>69</v>
      </c>
      <c r="B29" s="16" t="s">
        <v>27</v>
      </c>
      <c r="C29" s="49">
        <v>10</v>
      </c>
      <c r="D29" s="12">
        <v>0</v>
      </c>
      <c r="E29" s="12"/>
      <c r="F29" s="12">
        <v>1</v>
      </c>
      <c r="G29" s="12"/>
      <c r="H29" s="21">
        <f t="shared" si="1"/>
        <v>11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s="1" customFormat="1" ht="15" x14ac:dyDescent="0.25">
      <c r="A30" s="37" t="s">
        <v>70</v>
      </c>
      <c r="B30" s="16" t="s">
        <v>28</v>
      </c>
      <c r="C30" s="49">
        <v>38</v>
      </c>
      <c r="D30" s="12">
        <v>0</v>
      </c>
      <c r="E30" s="12"/>
      <c r="F30" s="12">
        <f>4+36+569+1</f>
        <v>610</v>
      </c>
      <c r="G30" s="12"/>
      <c r="H30" s="21">
        <f t="shared" si="1"/>
        <v>648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s="1" customFormat="1" ht="15" x14ac:dyDescent="0.2">
      <c r="A31" s="37" t="s">
        <v>71</v>
      </c>
      <c r="B31" s="16" t="s">
        <v>29</v>
      </c>
      <c r="C31" s="51"/>
      <c r="D31" s="12">
        <v>0</v>
      </c>
      <c r="E31" s="12"/>
      <c r="F31" s="12">
        <v>0</v>
      </c>
      <c r="G31" s="12"/>
      <c r="H31" s="21">
        <f t="shared" si="1"/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s="1" customFormat="1" ht="15" x14ac:dyDescent="0.2">
      <c r="A32" s="37" t="s">
        <v>72</v>
      </c>
      <c r="B32" s="16" t="s">
        <v>30</v>
      </c>
      <c r="C32" s="51"/>
      <c r="D32" s="12">
        <v>0</v>
      </c>
      <c r="E32" s="12"/>
      <c r="F32" s="12">
        <v>0</v>
      </c>
      <c r="G32" s="12"/>
      <c r="H32" s="21">
        <f t="shared" si="1"/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s="1" customFormat="1" ht="15" x14ac:dyDescent="0.2">
      <c r="A33" s="37" t="s">
        <v>73</v>
      </c>
      <c r="B33" s="16" t="s">
        <v>31</v>
      </c>
      <c r="C33" s="51">
        <v>57</v>
      </c>
      <c r="D33" s="12">
        <v>0</v>
      </c>
      <c r="E33" s="12"/>
      <c r="F33" s="12">
        <f>3+1+10+1</f>
        <v>15</v>
      </c>
      <c r="G33" s="12"/>
      <c r="H33" s="21">
        <f t="shared" si="1"/>
        <v>72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s="1" customFormat="1" ht="15" x14ac:dyDescent="0.2">
      <c r="A34" s="37" t="s">
        <v>74</v>
      </c>
      <c r="B34" s="16" t="s">
        <v>32</v>
      </c>
      <c r="C34" s="52"/>
      <c r="D34" s="31">
        <v>0</v>
      </c>
      <c r="E34" s="31">
        <f>SUM(E35:E37)</f>
        <v>0</v>
      </c>
      <c r="F34" s="31">
        <v>0</v>
      </c>
      <c r="G34" s="31"/>
      <c r="H34" s="21">
        <f t="shared" si="1"/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s="1" customFormat="1" x14ac:dyDescent="0.2">
      <c r="A35" s="15" t="s">
        <v>77</v>
      </c>
      <c r="B35" s="16" t="s">
        <v>33</v>
      </c>
      <c r="C35" s="51"/>
      <c r="D35" s="12">
        <v>0</v>
      </c>
      <c r="E35" s="12"/>
      <c r="F35" s="12">
        <v>0</v>
      </c>
      <c r="G35" s="12"/>
      <c r="H35" s="21">
        <f t="shared" si="1"/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s="1" customFormat="1" ht="15" x14ac:dyDescent="0.2">
      <c r="A36" s="37" t="s">
        <v>75</v>
      </c>
      <c r="B36" s="16" t="s">
        <v>34</v>
      </c>
      <c r="C36" s="51"/>
      <c r="D36" s="12">
        <v>0</v>
      </c>
      <c r="E36" s="12"/>
      <c r="F36" s="12">
        <v>0</v>
      </c>
      <c r="G36" s="12"/>
      <c r="H36" s="21">
        <f t="shared" si="1"/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s="1" customFormat="1" x14ac:dyDescent="0.2">
      <c r="A37" s="15" t="s">
        <v>76</v>
      </c>
      <c r="B37" s="16" t="s">
        <v>35</v>
      </c>
      <c r="C37" s="51"/>
      <c r="D37" s="12">
        <v>0</v>
      </c>
      <c r="E37" s="12"/>
      <c r="F37" s="12">
        <v>0</v>
      </c>
      <c r="G37" s="12"/>
      <c r="H37" s="21">
        <f t="shared" si="1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s="1" customFormat="1" ht="15" x14ac:dyDescent="0.2">
      <c r="A38" s="36" t="s">
        <v>78</v>
      </c>
      <c r="B38" s="11" t="s">
        <v>36</v>
      </c>
      <c r="C38" s="51"/>
      <c r="D38" s="12">
        <v>0</v>
      </c>
      <c r="E38" s="12"/>
      <c r="F38" s="12">
        <v>0</v>
      </c>
      <c r="G38" s="12"/>
      <c r="H38" s="19">
        <f t="shared" si="1"/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s="1" customFormat="1" ht="25.5" x14ac:dyDescent="0.25">
      <c r="A39" s="10" t="s">
        <v>79</v>
      </c>
      <c r="B39" s="11" t="s">
        <v>37</v>
      </c>
      <c r="C39" s="55">
        <v>51</v>
      </c>
      <c r="D39" s="31">
        <v>42</v>
      </c>
      <c r="E39" s="12">
        <v>122</v>
      </c>
      <c r="F39" s="12">
        <v>70</v>
      </c>
      <c r="G39" s="12">
        <v>4</v>
      </c>
      <c r="H39" s="19">
        <f t="shared" si="1"/>
        <v>289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s="1" customFormat="1" x14ac:dyDescent="0.2">
      <c r="A40" s="10" t="s">
        <v>80</v>
      </c>
      <c r="B40" s="11" t="s">
        <v>38</v>
      </c>
      <c r="C40" s="51"/>
      <c r="D40" s="12">
        <v>0</v>
      </c>
      <c r="E40" s="12"/>
      <c r="F40" s="12">
        <v>0</v>
      </c>
      <c r="G40" s="12"/>
      <c r="H40" s="19">
        <f t="shared" si="1"/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s="1" customFormat="1" x14ac:dyDescent="0.2">
      <c r="A41" s="10" t="s">
        <v>81</v>
      </c>
      <c r="B41" s="11" t="s">
        <v>39</v>
      </c>
      <c r="C41" s="51"/>
      <c r="D41" s="12">
        <v>0</v>
      </c>
      <c r="E41" s="12"/>
      <c r="F41" s="12">
        <v>0</v>
      </c>
      <c r="G41" s="12"/>
      <c r="H41" s="19">
        <f t="shared" si="1"/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s="1" customFormat="1" x14ac:dyDescent="0.2">
      <c r="A42" s="10" t="s">
        <v>82</v>
      </c>
      <c r="B42" s="11" t="s">
        <v>40</v>
      </c>
      <c r="C42" s="51"/>
      <c r="D42" s="12">
        <v>0</v>
      </c>
      <c r="E42" s="12"/>
      <c r="F42" s="12">
        <v>0</v>
      </c>
      <c r="G42" s="12"/>
      <c r="H42" s="19">
        <f t="shared" si="1"/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s="1" customFormat="1" x14ac:dyDescent="0.2">
      <c r="A43" s="10" t="s">
        <v>83</v>
      </c>
      <c r="B43" s="11" t="s">
        <v>41</v>
      </c>
      <c r="C43" s="51"/>
      <c r="D43" s="12">
        <v>0</v>
      </c>
      <c r="E43" s="12"/>
      <c r="F43" s="12">
        <v>0</v>
      </c>
      <c r="G43" s="12"/>
      <c r="H43" s="19">
        <f t="shared" si="1"/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s="1" customFormat="1" ht="13.5" thickBot="1" x14ac:dyDescent="0.25">
      <c r="A44" s="13" t="s">
        <v>84</v>
      </c>
      <c r="B44" s="14" t="s">
        <v>42</v>
      </c>
      <c r="C44" s="63">
        <f>C39+C3</f>
        <v>378</v>
      </c>
      <c r="D44" s="31">
        <v>99</v>
      </c>
      <c r="E44" s="31">
        <f>SUM(E3,E38:E43)</f>
        <v>298</v>
      </c>
      <c r="F44" s="40">
        <f>SUM(F3,F39)</f>
        <v>1849</v>
      </c>
      <c r="G44" s="31">
        <v>2502</v>
      </c>
      <c r="H44" s="23">
        <f t="shared" si="1"/>
        <v>5126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2">
      <c r="C48" s="4"/>
    </row>
    <row r="73" spans="1:43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1:43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1:43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1:43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1:43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1:43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1:43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1:43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1:43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1:43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1:43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1:43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1:43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pans="1:43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pans="1:43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pans="1:43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pans="1:43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pans="1:43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pans="1:43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</row>
    <row r="106" spans="1:43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</row>
    <row r="107" spans="1:43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</row>
    <row r="108" spans="1:43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</row>
    <row r="109" spans="1:43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</row>
    <row r="110" spans="1:43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</row>
    <row r="111" spans="1:43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</row>
    <row r="112" spans="1:43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</row>
    <row r="113" spans="1:43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</row>
    <row r="114" spans="1:43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</row>
    <row r="115" spans="1:43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</row>
    <row r="116" spans="1:43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</row>
    <row r="117" spans="1:43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</row>
    <row r="118" spans="1:43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</row>
    <row r="119" spans="1:43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</row>
    <row r="120" spans="1:43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</row>
    <row r="121" spans="1:43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1:43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1:43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1:43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1:43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1:43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W127"/>
  <sheetViews>
    <sheetView zoomScale="80" zoomScaleNormal="80" workbookViewId="0">
      <selection activeCell="C4" sqref="C4:D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4" width="15.42578125" style="5" customWidth="1"/>
    <col min="15" max="16384" width="9.140625" style="5"/>
  </cols>
  <sheetData>
    <row r="1" spans="1:44" x14ac:dyDescent="0.2">
      <c r="A1" s="17" t="s">
        <v>98</v>
      </c>
    </row>
    <row r="2" spans="1:44" s="7" customFormat="1" ht="15" customHeight="1" x14ac:dyDescent="0.25">
      <c r="A2" s="8"/>
      <c r="B2" s="9"/>
      <c r="C2" s="46" t="s">
        <v>85</v>
      </c>
      <c r="D2" s="48"/>
      <c r="E2" s="46" t="s">
        <v>86</v>
      </c>
      <c r="F2" s="48"/>
      <c r="G2" s="46" t="s">
        <v>91</v>
      </c>
      <c r="H2" s="48"/>
      <c r="I2" s="46" t="s">
        <v>88</v>
      </c>
      <c r="J2" s="48"/>
      <c r="K2" s="46" t="s">
        <v>89</v>
      </c>
      <c r="L2" s="48"/>
      <c r="M2" s="46" t="s">
        <v>90</v>
      </c>
      <c r="N2" s="47"/>
    </row>
    <row r="3" spans="1:44" s="7" customFormat="1" x14ac:dyDescent="0.25">
      <c r="A3" s="24"/>
      <c r="B3" s="25"/>
      <c r="C3" s="25" t="s">
        <v>92</v>
      </c>
      <c r="D3" s="25" t="s">
        <v>93</v>
      </c>
      <c r="E3" s="25" t="s">
        <v>92</v>
      </c>
      <c r="F3" s="25" t="s">
        <v>93</v>
      </c>
      <c r="G3" s="25" t="s">
        <v>92</v>
      </c>
      <c r="H3" s="25" t="s">
        <v>93</v>
      </c>
      <c r="I3" s="25" t="s">
        <v>92</v>
      </c>
      <c r="J3" s="25" t="s">
        <v>93</v>
      </c>
      <c r="K3" s="25" t="s">
        <v>92</v>
      </c>
      <c r="L3" s="25" t="s">
        <v>93</v>
      </c>
      <c r="M3" s="25" t="s">
        <v>92</v>
      </c>
      <c r="N3" s="26" t="s">
        <v>93</v>
      </c>
    </row>
    <row r="4" spans="1:44" s="1" customFormat="1" ht="15" x14ac:dyDescent="0.2">
      <c r="A4" s="36" t="s">
        <v>59</v>
      </c>
      <c r="B4" s="11" t="s">
        <v>1</v>
      </c>
      <c r="C4" s="56">
        <f>C5+C22</f>
        <v>25240</v>
      </c>
      <c r="D4" s="53">
        <v>0</v>
      </c>
      <c r="E4" s="31">
        <v>16404</v>
      </c>
      <c r="F4" s="18">
        <v>0</v>
      </c>
      <c r="G4" s="31">
        <f t="shared" ref="G4:H4" si="0">G5+G22</f>
        <v>8218</v>
      </c>
      <c r="H4" s="31">
        <f t="shared" si="0"/>
        <v>3</v>
      </c>
      <c r="I4" s="27">
        <f>SUM(I5,I22,I29)</f>
        <v>4642</v>
      </c>
      <c r="J4" s="31">
        <v>0</v>
      </c>
      <c r="K4" s="32">
        <v>2266.8199999999997</v>
      </c>
      <c r="L4" s="18"/>
      <c r="M4" s="18">
        <f>C4+E4+G4+I4+K4</f>
        <v>56770.82</v>
      </c>
      <c r="N4" s="19">
        <f>D4+F4+H4+J4+L4</f>
        <v>3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s="2" customFormat="1" ht="15" x14ac:dyDescent="0.2">
      <c r="A5" s="36" t="s">
        <v>60</v>
      </c>
      <c r="B5" s="11" t="s">
        <v>2</v>
      </c>
      <c r="C5" s="56">
        <f>C6+C18+C12</f>
        <v>23290</v>
      </c>
      <c r="D5" s="53">
        <v>0</v>
      </c>
      <c r="E5" s="31">
        <v>16404</v>
      </c>
      <c r="F5" s="18">
        <v>0</v>
      </c>
      <c r="G5" s="31">
        <f t="shared" ref="G5:H5" si="1">SUM(G6,G18,G12)</f>
        <v>7460</v>
      </c>
      <c r="H5" s="31">
        <f t="shared" si="1"/>
        <v>0</v>
      </c>
      <c r="I5" s="27">
        <f>SUM(I12,I6)</f>
        <v>2632</v>
      </c>
      <c r="J5" s="31">
        <v>0</v>
      </c>
      <c r="K5" s="32">
        <v>508.45</v>
      </c>
      <c r="L5" s="18"/>
      <c r="M5" s="18">
        <f t="shared" ref="M5:N45" si="2">C5+E5+G5+I5+K5</f>
        <v>50294.45</v>
      </c>
      <c r="N5" s="19">
        <f t="shared" si="2"/>
        <v>0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" customFormat="1" ht="15" x14ac:dyDescent="0.2">
      <c r="A6" s="37" t="s">
        <v>61</v>
      </c>
      <c r="B6" s="16" t="s">
        <v>3</v>
      </c>
      <c r="C6" s="53">
        <f>C7+C9+C11</f>
        <v>22658</v>
      </c>
      <c r="D6" s="53">
        <v>0</v>
      </c>
      <c r="E6" s="31">
        <v>15826</v>
      </c>
      <c r="F6" s="20">
        <v>0</v>
      </c>
      <c r="G6" s="31">
        <f t="shared" ref="G6:H6" si="3">SUM(G7:G11)</f>
        <v>7273</v>
      </c>
      <c r="H6" s="31">
        <f t="shared" si="3"/>
        <v>0</v>
      </c>
      <c r="I6" s="27">
        <f>SUM(I7:I11)</f>
        <v>2601</v>
      </c>
      <c r="J6" s="31">
        <v>0</v>
      </c>
      <c r="K6" s="32">
        <v>408.83</v>
      </c>
      <c r="L6" s="20"/>
      <c r="M6" s="18">
        <f t="shared" si="2"/>
        <v>48766.83</v>
      </c>
      <c r="N6" s="19">
        <f t="shared" si="2"/>
        <v>0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" customFormat="1" ht="15" x14ac:dyDescent="0.2">
      <c r="A7" s="37" t="s">
        <v>62</v>
      </c>
      <c r="B7" s="16" t="s">
        <v>4</v>
      </c>
      <c r="C7" s="54">
        <v>15406</v>
      </c>
      <c r="D7" s="51"/>
      <c r="E7" s="12">
        <v>13761</v>
      </c>
      <c r="F7" s="20">
        <v>0</v>
      </c>
      <c r="G7" s="12">
        <v>7273</v>
      </c>
      <c r="H7" s="12"/>
      <c r="I7" s="12">
        <f>1527</f>
        <v>1527</v>
      </c>
      <c r="J7" s="12">
        <v>0</v>
      </c>
      <c r="K7" s="33">
        <v>408.83</v>
      </c>
      <c r="L7" s="20"/>
      <c r="M7" s="18">
        <f t="shared" si="2"/>
        <v>38375.83</v>
      </c>
      <c r="N7" s="19">
        <f t="shared" si="2"/>
        <v>0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" customFormat="1" ht="15" x14ac:dyDescent="0.2">
      <c r="A8" s="37" t="s">
        <v>63</v>
      </c>
      <c r="B8" s="16" t="s">
        <v>5</v>
      </c>
      <c r="C8" s="54"/>
      <c r="D8" s="51"/>
      <c r="E8" s="12">
        <v>0</v>
      </c>
      <c r="F8" s="20">
        <v>0</v>
      </c>
      <c r="G8" s="41"/>
      <c r="H8" s="12"/>
      <c r="I8" s="12">
        <v>0</v>
      </c>
      <c r="J8" s="12">
        <f>0</f>
        <v>0</v>
      </c>
      <c r="K8" s="33"/>
      <c r="L8" s="20"/>
      <c r="M8" s="18">
        <f t="shared" si="2"/>
        <v>0</v>
      </c>
      <c r="N8" s="19">
        <f t="shared" si="2"/>
        <v>0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" customFormat="1" ht="15" x14ac:dyDescent="0.2">
      <c r="A9" s="37" t="s">
        <v>64</v>
      </c>
      <c r="B9" s="16" t="s">
        <v>6</v>
      </c>
      <c r="C9" s="54">
        <v>7132</v>
      </c>
      <c r="D9" s="51"/>
      <c r="E9" s="12">
        <v>556</v>
      </c>
      <c r="F9" s="20">
        <v>0</v>
      </c>
      <c r="G9" s="12"/>
      <c r="H9" s="12"/>
      <c r="I9" s="12">
        <f>647</f>
        <v>647</v>
      </c>
      <c r="J9" s="12">
        <v>0</v>
      </c>
      <c r="K9" s="33"/>
      <c r="L9" s="20"/>
      <c r="M9" s="18">
        <f t="shared" si="2"/>
        <v>8335</v>
      </c>
      <c r="N9" s="19">
        <f t="shared" si="2"/>
        <v>0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" customFormat="1" ht="15" x14ac:dyDescent="0.2">
      <c r="A10" s="37" t="s">
        <v>65</v>
      </c>
      <c r="B10" s="16" t="s">
        <v>7</v>
      </c>
      <c r="C10" s="54"/>
      <c r="D10" s="51"/>
      <c r="E10" s="12">
        <v>1509</v>
      </c>
      <c r="F10" s="20">
        <v>0</v>
      </c>
      <c r="G10" s="41"/>
      <c r="H10" s="12"/>
      <c r="I10" s="12">
        <v>427</v>
      </c>
      <c r="J10" s="12">
        <f>0</f>
        <v>0</v>
      </c>
      <c r="K10" s="33"/>
      <c r="L10" s="20"/>
      <c r="M10" s="18">
        <f t="shared" si="2"/>
        <v>1936</v>
      </c>
      <c r="N10" s="19">
        <f t="shared" si="2"/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" customFormat="1" ht="15" x14ac:dyDescent="0.2">
      <c r="A11" s="37" t="s">
        <v>66</v>
      </c>
      <c r="B11" s="16" t="s">
        <v>8</v>
      </c>
      <c r="C11" s="54">
        <v>120</v>
      </c>
      <c r="D11" s="51"/>
      <c r="E11" s="12">
        <v>0</v>
      </c>
      <c r="F11" s="20">
        <v>0</v>
      </c>
      <c r="G11" s="41"/>
      <c r="H11" s="12"/>
      <c r="I11" s="12">
        <v>0</v>
      </c>
      <c r="J11" s="12">
        <f>0</f>
        <v>0</v>
      </c>
      <c r="K11" s="33"/>
      <c r="L11" s="20"/>
      <c r="M11" s="18">
        <f t="shared" si="2"/>
        <v>120</v>
      </c>
      <c r="N11" s="19">
        <f t="shared" si="2"/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" customFormat="1" ht="15" x14ac:dyDescent="0.2">
      <c r="A12" s="37" t="s">
        <v>67</v>
      </c>
      <c r="B12" s="16" t="s">
        <v>9</v>
      </c>
      <c r="C12" s="52">
        <f>SUM(C13:C17)</f>
        <v>632</v>
      </c>
      <c r="D12" s="53"/>
      <c r="E12" s="31">
        <v>578</v>
      </c>
      <c r="F12" s="20">
        <v>0</v>
      </c>
      <c r="G12" s="38">
        <f t="shared" ref="G12:H12" si="4">SUM(G13:G17)</f>
        <v>187</v>
      </c>
      <c r="H12" s="38">
        <f t="shared" si="4"/>
        <v>0</v>
      </c>
      <c r="I12" s="29">
        <f>SUM(I17,I14)</f>
        <v>31</v>
      </c>
      <c r="J12" s="31">
        <f>SUM(J13:J15)</f>
        <v>0</v>
      </c>
      <c r="K12" s="32">
        <v>99.62</v>
      </c>
      <c r="L12" s="20"/>
      <c r="M12" s="18">
        <f t="shared" si="2"/>
        <v>1527.62</v>
      </c>
      <c r="N12" s="19">
        <f t="shared" si="2"/>
        <v>0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" customFormat="1" ht="15" x14ac:dyDescent="0.2">
      <c r="A13" s="37" t="s">
        <v>68</v>
      </c>
      <c r="B13" s="16" t="s">
        <v>10</v>
      </c>
      <c r="C13" s="54"/>
      <c r="D13" s="54"/>
      <c r="E13" s="12">
        <v>0</v>
      </c>
      <c r="F13" s="20">
        <v>0</v>
      </c>
      <c r="G13" s="41"/>
      <c r="H13" s="12"/>
      <c r="I13" s="12">
        <v>0</v>
      </c>
      <c r="J13" s="12">
        <f>0</f>
        <v>0</v>
      </c>
      <c r="K13" s="33"/>
      <c r="L13" s="20"/>
      <c r="M13" s="18">
        <f t="shared" si="2"/>
        <v>0</v>
      </c>
      <c r="N13" s="19">
        <f t="shared" si="2"/>
        <v>0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" customFormat="1" ht="15" x14ac:dyDescent="0.2">
      <c r="A14" s="37" t="s">
        <v>69</v>
      </c>
      <c r="B14" s="16" t="s">
        <v>11</v>
      </c>
      <c r="C14" s="54">
        <v>71</v>
      </c>
      <c r="D14" s="54"/>
      <c r="E14" s="12">
        <v>578</v>
      </c>
      <c r="F14" s="20">
        <v>0</v>
      </c>
      <c r="G14" s="12">
        <v>0</v>
      </c>
      <c r="H14" s="12"/>
      <c r="I14" s="12">
        <f>31</f>
        <v>31</v>
      </c>
      <c r="J14" s="12">
        <f>0</f>
        <v>0</v>
      </c>
      <c r="K14" s="33">
        <v>99.62</v>
      </c>
      <c r="L14" s="20"/>
      <c r="M14" s="18">
        <f t="shared" si="2"/>
        <v>779.62</v>
      </c>
      <c r="N14" s="19">
        <f t="shared" si="2"/>
        <v>0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" customFormat="1" ht="15" x14ac:dyDescent="0.2">
      <c r="A15" s="37" t="s">
        <v>70</v>
      </c>
      <c r="B15" s="16" t="s">
        <v>12</v>
      </c>
      <c r="C15" s="54"/>
      <c r="D15" s="54"/>
      <c r="E15" s="12">
        <v>0</v>
      </c>
      <c r="F15" s="20">
        <v>0</v>
      </c>
      <c r="G15" s="41"/>
      <c r="H15" s="12"/>
      <c r="I15" s="12">
        <v>0</v>
      </c>
      <c r="J15" s="12">
        <f>0</f>
        <v>0</v>
      </c>
      <c r="K15" s="33"/>
      <c r="L15" s="20"/>
      <c r="M15" s="18">
        <f t="shared" si="2"/>
        <v>0</v>
      </c>
      <c r="N15" s="19">
        <f t="shared" si="2"/>
        <v>0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" customFormat="1" ht="15" x14ac:dyDescent="0.2">
      <c r="A16" s="37" t="s">
        <v>71</v>
      </c>
      <c r="B16" s="16" t="s">
        <v>13</v>
      </c>
      <c r="C16" s="54"/>
      <c r="D16" s="54"/>
      <c r="E16" s="12">
        <v>0</v>
      </c>
      <c r="F16" s="20">
        <v>0</v>
      </c>
      <c r="G16" s="41"/>
      <c r="H16" s="12"/>
      <c r="I16" s="12">
        <v>0</v>
      </c>
      <c r="J16" s="12">
        <f>0</f>
        <v>0</v>
      </c>
      <c r="K16" s="33"/>
      <c r="L16" s="20"/>
      <c r="M16" s="18">
        <f t="shared" si="2"/>
        <v>0</v>
      </c>
      <c r="N16" s="19">
        <f t="shared" si="2"/>
        <v>0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" customFormat="1" ht="15" x14ac:dyDescent="0.2">
      <c r="A17" s="37" t="s">
        <v>72</v>
      </c>
      <c r="B17" s="16" t="s">
        <v>14</v>
      </c>
      <c r="C17" s="54">
        <v>561</v>
      </c>
      <c r="D17" s="54"/>
      <c r="E17" s="12">
        <v>0</v>
      </c>
      <c r="F17" s="20">
        <v>0</v>
      </c>
      <c r="G17" s="12">
        <v>187</v>
      </c>
      <c r="H17" s="12"/>
      <c r="I17" s="12"/>
      <c r="J17" s="12">
        <f>0</f>
        <v>0</v>
      </c>
      <c r="K17" s="33">
        <v>0</v>
      </c>
      <c r="L17" s="20"/>
      <c r="M17" s="18">
        <f t="shared" si="2"/>
        <v>748</v>
      </c>
      <c r="N17" s="19">
        <f t="shared" si="2"/>
        <v>0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" customFormat="1" ht="15" x14ac:dyDescent="0.2">
      <c r="A18" s="37" t="s">
        <v>73</v>
      </c>
      <c r="B18" s="16" t="s">
        <v>15</v>
      </c>
      <c r="C18" s="52"/>
      <c r="D18" s="53"/>
      <c r="E18" s="31">
        <v>0</v>
      </c>
      <c r="F18" s="20">
        <v>0</v>
      </c>
      <c r="G18" s="31">
        <f t="shared" ref="G18:H18" si="5">SUM(G19:G21)</f>
        <v>0</v>
      </c>
      <c r="H18" s="31">
        <f t="shared" si="5"/>
        <v>0</v>
      </c>
      <c r="I18" s="31">
        <v>0</v>
      </c>
      <c r="J18" s="31">
        <f>SUM(J19:J21)</f>
        <v>0</v>
      </c>
      <c r="K18" s="32"/>
      <c r="L18" s="20"/>
      <c r="M18" s="18">
        <f t="shared" si="2"/>
        <v>0</v>
      </c>
      <c r="N18" s="19">
        <f t="shared" si="2"/>
        <v>0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" customFormat="1" ht="15" x14ac:dyDescent="0.2">
      <c r="A19" s="37" t="s">
        <v>74</v>
      </c>
      <c r="B19" s="16" t="s">
        <v>16</v>
      </c>
      <c r="C19" s="54"/>
      <c r="D19" s="54"/>
      <c r="E19" s="12">
        <v>0</v>
      </c>
      <c r="F19" s="20">
        <v>0</v>
      </c>
      <c r="G19" s="41"/>
      <c r="H19" s="12"/>
      <c r="I19" s="12">
        <v>0</v>
      </c>
      <c r="J19" s="12">
        <f>0</f>
        <v>0</v>
      </c>
      <c r="K19" s="33"/>
      <c r="L19" s="20"/>
      <c r="M19" s="18">
        <f t="shared" si="2"/>
        <v>0</v>
      </c>
      <c r="N19" s="19">
        <f t="shared" si="2"/>
        <v>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" customFormat="1" ht="15" x14ac:dyDescent="0.2">
      <c r="A20" s="37" t="s">
        <v>75</v>
      </c>
      <c r="B20" s="16" t="s">
        <v>17</v>
      </c>
      <c r="C20" s="54"/>
      <c r="D20" s="54">
        <v>27</v>
      </c>
      <c r="E20" s="12">
        <v>0</v>
      </c>
      <c r="F20" s="20">
        <v>0</v>
      </c>
      <c r="G20" s="41"/>
      <c r="H20" s="12"/>
      <c r="I20" s="12">
        <v>0</v>
      </c>
      <c r="J20" s="12">
        <f>0</f>
        <v>0</v>
      </c>
      <c r="K20" s="33"/>
      <c r="L20" s="20"/>
      <c r="M20" s="18">
        <f t="shared" si="2"/>
        <v>0</v>
      </c>
      <c r="N20" s="19">
        <f t="shared" si="2"/>
        <v>27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" customFormat="1" x14ac:dyDescent="0.2">
      <c r="A21" s="15" t="s">
        <v>76</v>
      </c>
      <c r="B21" s="16" t="s">
        <v>18</v>
      </c>
      <c r="C21" s="54"/>
      <c r="D21" s="54"/>
      <c r="E21" s="12">
        <v>0</v>
      </c>
      <c r="F21" s="20">
        <v>0</v>
      </c>
      <c r="G21" s="41"/>
      <c r="H21" s="12"/>
      <c r="I21" s="12">
        <v>0</v>
      </c>
      <c r="J21" s="12">
        <f>0</f>
        <v>0</v>
      </c>
      <c r="K21" s="33"/>
      <c r="L21" s="20"/>
      <c r="M21" s="18">
        <f t="shared" si="2"/>
        <v>0</v>
      </c>
      <c r="N21" s="19">
        <f t="shared" si="2"/>
        <v>0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" customFormat="1" x14ac:dyDescent="0.2">
      <c r="A22" s="10" t="s">
        <v>60</v>
      </c>
      <c r="B22" s="11" t="s">
        <v>19</v>
      </c>
      <c r="C22" s="52">
        <f>C23</f>
        <v>1950</v>
      </c>
      <c r="D22" s="53"/>
      <c r="E22" s="31">
        <v>0</v>
      </c>
      <c r="F22" s="18">
        <v>0</v>
      </c>
      <c r="G22" s="31">
        <f t="shared" ref="G22:H22" si="6">SUM(G23,G29,G35)</f>
        <v>758</v>
      </c>
      <c r="H22" s="31">
        <f t="shared" si="6"/>
        <v>3</v>
      </c>
      <c r="I22" s="30">
        <f>SUM(I23,I35)</f>
        <v>1836</v>
      </c>
      <c r="J22" s="30">
        <f t="shared" ref="J22" si="7">J23+J35</f>
        <v>0</v>
      </c>
      <c r="K22" s="32">
        <v>1758.37</v>
      </c>
      <c r="L22" s="18"/>
      <c r="M22" s="18">
        <f t="shared" si="2"/>
        <v>6302.37</v>
      </c>
      <c r="N22" s="19">
        <f t="shared" si="2"/>
        <v>3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" customFormat="1" ht="15" x14ac:dyDescent="0.2">
      <c r="A23" s="37" t="s">
        <v>62</v>
      </c>
      <c r="B23" s="16" t="s">
        <v>20</v>
      </c>
      <c r="C23" s="52">
        <f>SUM(C24:C28)</f>
        <v>1950</v>
      </c>
      <c r="D23" s="53"/>
      <c r="E23" s="31">
        <v>0</v>
      </c>
      <c r="F23" s="20">
        <v>0</v>
      </c>
      <c r="G23" s="31">
        <f t="shared" ref="G23:J23" si="8">SUM(G24:G28)</f>
        <v>758</v>
      </c>
      <c r="H23" s="31">
        <f t="shared" si="8"/>
        <v>0</v>
      </c>
      <c r="I23" s="30">
        <f t="shared" si="8"/>
        <v>1836</v>
      </c>
      <c r="J23" s="31">
        <f t="shared" si="8"/>
        <v>0</v>
      </c>
      <c r="K23" s="32">
        <v>1758.37</v>
      </c>
      <c r="L23" s="20"/>
      <c r="M23" s="18">
        <f t="shared" si="2"/>
        <v>6302.37</v>
      </c>
      <c r="N23" s="19">
        <f t="shared" si="2"/>
        <v>0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" customFormat="1" ht="15" x14ac:dyDescent="0.2">
      <c r="A24" s="37" t="s">
        <v>63</v>
      </c>
      <c r="B24" s="16" t="s">
        <v>21</v>
      </c>
      <c r="C24" s="54"/>
      <c r="D24" s="51"/>
      <c r="E24" s="12">
        <v>0</v>
      </c>
      <c r="F24" s="20">
        <v>0</v>
      </c>
      <c r="G24" s="41"/>
      <c r="H24" s="12"/>
      <c r="I24" s="12">
        <v>0</v>
      </c>
      <c r="J24" s="12">
        <f>0</f>
        <v>0</v>
      </c>
      <c r="K24" s="33"/>
      <c r="L24" s="20"/>
      <c r="M24" s="18">
        <f t="shared" si="2"/>
        <v>0</v>
      </c>
      <c r="N24" s="19">
        <f t="shared" si="2"/>
        <v>0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" customFormat="1" ht="15" x14ac:dyDescent="0.2">
      <c r="A25" s="37" t="s">
        <v>64</v>
      </c>
      <c r="B25" s="16" t="s">
        <v>22</v>
      </c>
      <c r="C25" s="54">
        <v>1950</v>
      </c>
      <c r="D25" s="51"/>
      <c r="E25" s="12">
        <v>0</v>
      </c>
      <c r="F25" s="20">
        <v>0</v>
      </c>
      <c r="G25" s="12">
        <v>758</v>
      </c>
      <c r="H25" s="12"/>
      <c r="I25" s="12">
        <v>1836</v>
      </c>
      <c r="J25" s="12">
        <f>0</f>
        <v>0</v>
      </c>
      <c r="K25" s="33">
        <v>1758.37</v>
      </c>
      <c r="L25" s="20"/>
      <c r="M25" s="18">
        <f t="shared" si="2"/>
        <v>6302.37</v>
      </c>
      <c r="N25" s="19">
        <f t="shared" si="2"/>
        <v>0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" customFormat="1" ht="15" x14ac:dyDescent="0.2">
      <c r="A26" s="37" t="s">
        <v>65</v>
      </c>
      <c r="B26" s="16" t="s">
        <v>23</v>
      </c>
      <c r="C26" s="54"/>
      <c r="D26" s="51"/>
      <c r="E26" s="12">
        <v>0</v>
      </c>
      <c r="F26" s="20">
        <v>0</v>
      </c>
      <c r="G26" s="41"/>
      <c r="H26" s="12"/>
      <c r="I26" s="12">
        <v>0</v>
      </c>
      <c r="J26" s="12">
        <f>0</f>
        <v>0</v>
      </c>
      <c r="K26" s="33"/>
      <c r="L26" s="20"/>
      <c r="M26" s="18">
        <f t="shared" si="2"/>
        <v>0</v>
      </c>
      <c r="N26" s="19">
        <f t="shared" si="2"/>
        <v>0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" customFormat="1" ht="15" x14ac:dyDescent="0.2">
      <c r="A27" s="37" t="s">
        <v>66</v>
      </c>
      <c r="B27" s="16" t="s">
        <v>24</v>
      </c>
      <c r="C27" s="54"/>
      <c r="D27" s="51"/>
      <c r="E27" s="12">
        <v>0</v>
      </c>
      <c r="F27" s="20">
        <v>0</v>
      </c>
      <c r="G27" s="41"/>
      <c r="H27" s="12"/>
      <c r="I27" s="12">
        <v>0</v>
      </c>
      <c r="J27" s="12">
        <f>0</f>
        <v>0</v>
      </c>
      <c r="K27" s="33"/>
      <c r="L27" s="20"/>
      <c r="M27" s="18">
        <f t="shared" si="2"/>
        <v>0</v>
      </c>
      <c r="N27" s="19">
        <f t="shared" si="2"/>
        <v>0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" customFormat="1" ht="15" x14ac:dyDescent="0.2">
      <c r="A28" s="37" t="s">
        <v>67</v>
      </c>
      <c r="B28" s="16" t="s">
        <v>25</v>
      </c>
      <c r="C28" s="54"/>
      <c r="D28" s="51"/>
      <c r="E28" s="12">
        <v>0</v>
      </c>
      <c r="F28" s="20">
        <v>0</v>
      </c>
      <c r="G28" s="41"/>
      <c r="H28" s="12"/>
      <c r="I28" s="12">
        <v>0</v>
      </c>
      <c r="J28" s="12">
        <f>0</f>
        <v>0</v>
      </c>
      <c r="K28" s="33"/>
      <c r="L28" s="20"/>
      <c r="M28" s="18">
        <f t="shared" si="2"/>
        <v>0</v>
      </c>
      <c r="N28" s="19">
        <f t="shared" si="2"/>
        <v>0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" customFormat="1" ht="15" x14ac:dyDescent="0.2">
      <c r="A29" s="37" t="s">
        <v>68</v>
      </c>
      <c r="B29" s="16" t="s">
        <v>26</v>
      </c>
      <c r="C29" s="52">
        <f>SUM(C30:C34)</f>
        <v>93</v>
      </c>
      <c r="D29" s="53"/>
      <c r="E29" s="31">
        <v>0</v>
      </c>
      <c r="F29" s="20">
        <v>0</v>
      </c>
      <c r="G29" s="31">
        <f t="shared" ref="G29:H29" si="9">SUM(G30:G34)</f>
        <v>0</v>
      </c>
      <c r="H29" s="31">
        <f t="shared" si="9"/>
        <v>0</v>
      </c>
      <c r="I29" s="30">
        <f>SUM(I30:I34)</f>
        <v>174</v>
      </c>
      <c r="J29" s="31">
        <f>SUM(J30:J32)</f>
        <v>0</v>
      </c>
      <c r="K29" s="32">
        <v>0</v>
      </c>
      <c r="L29" s="20"/>
      <c r="M29" s="18">
        <f t="shared" si="2"/>
        <v>267</v>
      </c>
      <c r="N29" s="19">
        <f t="shared" si="2"/>
        <v>0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" customFormat="1" ht="15" x14ac:dyDescent="0.2">
      <c r="A30" s="37" t="s">
        <v>69</v>
      </c>
      <c r="B30" s="16" t="s">
        <v>27</v>
      </c>
      <c r="C30" s="54"/>
      <c r="D30" s="54"/>
      <c r="E30" s="12">
        <v>0</v>
      </c>
      <c r="F30" s="20">
        <v>0</v>
      </c>
      <c r="G30" s="41"/>
      <c r="H30" s="12"/>
      <c r="I30" s="12"/>
      <c r="J30" s="12">
        <f>0</f>
        <v>0</v>
      </c>
      <c r="K30" s="33">
        <v>0</v>
      </c>
      <c r="L30" s="20"/>
      <c r="M30" s="18">
        <f t="shared" si="2"/>
        <v>0</v>
      </c>
      <c r="N30" s="19">
        <f t="shared" si="2"/>
        <v>0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" customFormat="1" ht="15" x14ac:dyDescent="0.2">
      <c r="A31" s="37" t="s">
        <v>70</v>
      </c>
      <c r="B31" s="16" t="s">
        <v>28</v>
      </c>
      <c r="C31" s="54">
        <v>91</v>
      </c>
      <c r="D31" s="54"/>
      <c r="E31" s="12">
        <v>0</v>
      </c>
      <c r="F31" s="20">
        <v>0</v>
      </c>
      <c r="G31" s="41"/>
      <c r="H31" s="12"/>
      <c r="I31" s="12">
        <f>108+5+40</f>
        <v>153</v>
      </c>
      <c r="J31" s="12">
        <f>0</f>
        <v>0</v>
      </c>
      <c r="K31" s="33">
        <v>0</v>
      </c>
      <c r="L31" s="20"/>
      <c r="M31" s="18">
        <f t="shared" si="2"/>
        <v>244</v>
      </c>
      <c r="N31" s="19">
        <f t="shared" si="2"/>
        <v>0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" customFormat="1" ht="15" x14ac:dyDescent="0.2">
      <c r="A32" s="37" t="s">
        <v>71</v>
      </c>
      <c r="B32" s="16" t="s">
        <v>29</v>
      </c>
      <c r="C32" s="54"/>
      <c r="D32" s="54"/>
      <c r="E32" s="12">
        <v>0</v>
      </c>
      <c r="F32" s="20">
        <v>0</v>
      </c>
      <c r="G32" s="41"/>
      <c r="H32" s="12"/>
      <c r="I32" s="12">
        <v>0</v>
      </c>
      <c r="J32" s="12">
        <f>0</f>
        <v>0</v>
      </c>
      <c r="K32" s="33"/>
      <c r="L32" s="20"/>
      <c r="M32" s="18">
        <f t="shared" si="2"/>
        <v>0</v>
      </c>
      <c r="N32" s="19">
        <f t="shared" si="2"/>
        <v>0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" customFormat="1" ht="15" x14ac:dyDescent="0.2">
      <c r="A33" s="37" t="s">
        <v>72</v>
      </c>
      <c r="B33" s="16" t="s">
        <v>30</v>
      </c>
      <c r="C33" s="54"/>
      <c r="D33" s="54"/>
      <c r="E33" s="12">
        <v>0</v>
      </c>
      <c r="F33" s="20">
        <v>0</v>
      </c>
      <c r="G33" s="41"/>
      <c r="H33" s="12"/>
      <c r="I33" s="12">
        <v>21</v>
      </c>
      <c r="J33" s="12">
        <f>0</f>
        <v>0</v>
      </c>
      <c r="K33" s="33"/>
      <c r="L33" s="20"/>
      <c r="M33" s="18">
        <f t="shared" si="2"/>
        <v>21</v>
      </c>
      <c r="N33" s="19">
        <f t="shared" si="2"/>
        <v>0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" customFormat="1" ht="15" x14ac:dyDescent="0.2">
      <c r="A34" s="37" t="s">
        <v>73</v>
      </c>
      <c r="B34" s="16" t="s">
        <v>31</v>
      </c>
      <c r="C34" s="54">
        <v>2</v>
      </c>
      <c r="D34" s="54"/>
      <c r="E34" s="12">
        <v>0</v>
      </c>
      <c r="F34" s="20">
        <v>0</v>
      </c>
      <c r="G34" s="41"/>
      <c r="H34" s="12"/>
      <c r="I34" s="12">
        <v>0</v>
      </c>
      <c r="J34" s="12">
        <f>0</f>
        <v>0</v>
      </c>
      <c r="K34" s="33">
        <v>0</v>
      </c>
      <c r="L34" s="20"/>
      <c r="M34" s="18">
        <f t="shared" si="2"/>
        <v>2</v>
      </c>
      <c r="N34" s="19">
        <f t="shared" si="2"/>
        <v>0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" customFormat="1" ht="15" x14ac:dyDescent="0.2">
      <c r="A35" s="37" t="s">
        <v>74</v>
      </c>
      <c r="B35" s="16" t="s">
        <v>32</v>
      </c>
      <c r="C35" s="52"/>
      <c r="D35" s="53"/>
      <c r="E35" s="31">
        <v>0</v>
      </c>
      <c r="F35" s="20">
        <v>0</v>
      </c>
      <c r="G35" s="31">
        <f t="shared" ref="G35:H35" si="10">SUM(G36:G38)</f>
        <v>0</v>
      </c>
      <c r="H35" s="31">
        <f t="shared" si="10"/>
        <v>3</v>
      </c>
      <c r="I35" s="31">
        <v>0</v>
      </c>
      <c r="J35" s="31">
        <f>SUM(J36:J38)</f>
        <v>0</v>
      </c>
      <c r="K35" s="32"/>
      <c r="L35" s="20"/>
      <c r="M35" s="18">
        <f t="shared" si="2"/>
        <v>0</v>
      </c>
      <c r="N35" s="19">
        <f t="shared" si="2"/>
        <v>3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" customFormat="1" x14ac:dyDescent="0.2">
      <c r="A36" s="15" t="s">
        <v>77</v>
      </c>
      <c r="B36" s="16" t="s">
        <v>33</v>
      </c>
      <c r="C36" s="51"/>
      <c r="D36" s="51"/>
      <c r="E36" s="12">
        <v>0</v>
      </c>
      <c r="F36" s="20">
        <v>0</v>
      </c>
      <c r="G36" s="41"/>
      <c r="H36" s="12">
        <v>3</v>
      </c>
      <c r="I36" s="12">
        <v>0</v>
      </c>
      <c r="J36" s="12">
        <f>0</f>
        <v>0</v>
      </c>
      <c r="K36" s="33"/>
      <c r="L36" s="20"/>
      <c r="M36" s="18">
        <f t="shared" si="2"/>
        <v>0</v>
      </c>
      <c r="N36" s="19">
        <f t="shared" si="2"/>
        <v>3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" customFormat="1" ht="15" x14ac:dyDescent="0.2">
      <c r="A37" s="37" t="s">
        <v>75</v>
      </c>
      <c r="B37" s="16" t="s">
        <v>34</v>
      </c>
      <c r="C37" s="51"/>
      <c r="D37" s="51"/>
      <c r="E37" s="12">
        <v>0</v>
      </c>
      <c r="F37" s="20">
        <v>0</v>
      </c>
      <c r="G37" s="41"/>
      <c r="H37" s="12"/>
      <c r="I37" s="12">
        <v>0</v>
      </c>
      <c r="J37" s="12">
        <f>0</f>
        <v>0</v>
      </c>
      <c r="K37" s="33"/>
      <c r="L37" s="20"/>
      <c r="M37" s="18">
        <f t="shared" si="2"/>
        <v>0</v>
      </c>
      <c r="N37" s="19">
        <f t="shared" si="2"/>
        <v>0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" customFormat="1" x14ac:dyDescent="0.2">
      <c r="A38" s="15" t="s">
        <v>76</v>
      </c>
      <c r="B38" s="16" t="s">
        <v>35</v>
      </c>
      <c r="C38" s="51"/>
      <c r="D38" s="51"/>
      <c r="E38" s="12">
        <v>0</v>
      </c>
      <c r="F38" s="20">
        <v>0</v>
      </c>
      <c r="G38" s="41"/>
      <c r="H38" s="12"/>
      <c r="I38" s="12">
        <v>0</v>
      </c>
      <c r="J38" s="12">
        <f>0</f>
        <v>0</v>
      </c>
      <c r="K38" s="33"/>
      <c r="L38" s="20"/>
      <c r="M38" s="18">
        <f t="shared" si="2"/>
        <v>0</v>
      </c>
      <c r="N38" s="19">
        <f t="shared" si="2"/>
        <v>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</row>
    <row r="39" spans="1:44" s="1" customFormat="1" ht="15" x14ac:dyDescent="0.2">
      <c r="A39" s="36" t="s">
        <v>78</v>
      </c>
      <c r="B39" s="11" t="s">
        <v>36</v>
      </c>
      <c r="C39" s="51"/>
      <c r="D39" s="51"/>
      <c r="E39" s="12">
        <v>0</v>
      </c>
      <c r="F39" s="18">
        <v>0</v>
      </c>
      <c r="G39" s="41"/>
      <c r="H39" s="12"/>
      <c r="I39" s="12">
        <v>0</v>
      </c>
      <c r="J39" s="12">
        <f>0</f>
        <v>0</v>
      </c>
      <c r="K39" s="33"/>
      <c r="L39" s="18"/>
      <c r="M39" s="18">
        <f t="shared" si="2"/>
        <v>0</v>
      </c>
      <c r="N39" s="19">
        <f t="shared" si="2"/>
        <v>0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</row>
    <row r="40" spans="1:44" s="1" customFormat="1" ht="25.5" x14ac:dyDescent="0.2">
      <c r="A40" s="10" t="s">
        <v>79</v>
      </c>
      <c r="B40" s="11" t="s">
        <v>37</v>
      </c>
      <c r="C40" s="54">
        <v>1122</v>
      </c>
      <c r="D40" s="54"/>
      <c r="E40" s="31">
        <v>73</v>
      </c>
      <c r="F40" s="18">
        <v>0</v>
      </c>
      <c r="G40" s="12">
        <v>3604</v>
      </c>
      <c r="H40" s="12"/>
      <c r="I40" s="12">
        <v>452</v>
      </c>
      <c r="J40" s="12">
        <f>0</f>
        <v>0</v>
      </c>
      <c r="K40" s="33">
        <v>307.48</v>
      </c>
      <c r="L40" s="18"/>
      <c r="M40" s="18">
        <f t="shared" si="2"/>
        <v>5558.48</v>
      </c>
      <c r="N40" s="19">
        <f t="shared" si="2"/>
        <v>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1:44" s="1" customFormat="1" x14ac:dyDescent="0.2">
      <c r="A41" s="10" t="s">
        <v>80</v>
      </c>
      <c r="B41" s="11" t="s">
        <v>38</v>
      </c>
      <c r="C41" s="51"/>
      <c r="D41" s="51"/>
      <c r="E41" s="12">
        <v>0</v>
      </c>
      <c r="F41" s="18">
        <v>0</v>
      </c>
      <c r="G41" s="41"/>
      <c r="H41" s="12"/>
      <c r="I41" s="12">
        <v>0</v>
      </c>
      <c r="J41" s="12">
        <f>0</f>
        <v>0</v>
      </c>
      <c r="K41" s="33"/>
      <c r="L41" s="18"/>
      <c r="M41" s="18">
        <f t="shared" si="2"/>
        <v>0</v>
      </c>
      <c r="N41" s="19">
        <f t="shared" si="2"/>
        <v>0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</row>
    <row r="42" spans="1:44" s="1" customFormat="1" x14ac:dyDescent="0.2">
      <c r="A42" s="10" t="s">
        <v>81</v>
      </c>
      <c r="B42" s="11" t="s">
        <v>39</v>
      </c>
      <c r="C42" s="51"/>
      <c r="D42" s="51"/>
      <c r="E42" s="12">
        <v>0</v>
      </c>
      <c r="F42" s="18">
        <v>0</v>
      </c>
      <c r="G42" s="41"/>
      <c r="H42" s="12"/>
      <c r="I42" s="12">
        <v>0</v>
      </c>
      <c r="J42" s="12">
        <f>0</f>
        <v>0</v>
      </c>
      <c r="K42" s="33"/>
      <c r="L42" s="18"/>
      <c r="M42" s="18">
        <f t="shared" si="2"/>
        <v>0</v>
      </c>
      <c r="N42" s="19">
        <f t="shared" si="2"/>
        <v>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1:44" s="1" customFormat="1" x14ac:dyDescent="0.2">
      <c r="A43" s="10" t="s">
        <v>82</v>
      </c>
      <c r="B43" s="11" t="s">
        <v>40</v>
      </c>
      <c r="C43" s="51"/>
      <c r="D43" s="51"/>
      <c r="E43" s="12">
        <v>0</v>
      </c>
      <c r="F43" s="18">
        <v>0</v>
      </c>
      <c r="G43" s="41"/>
      <c r="H43" s="12"/>
      <c r="I43" s="12">
        <v>0</v>
      </c>
      <c r="J43" s="12">
        <f>0</f>
        <v>0</v>
      </c>
      <c r="K43" s="33"/>
      <c r="L43" s="18"/>
      <c r="M43" s="18">
        <f t="shared" si="2"/>
        <v>0</v>
      </c>
      <c r="N43" s="19">
        <f t="shared" si="2"/>
        <v>0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1" customFormat="1" x14ac:dyDescent="0.2">
      <c r="A44" s="10" t="s">
        <v>83</v>
      </c>
      <c r="B44" s="11" t="s">
        <v>41</v>
      </c>
      <c r="C44" s="51"/>
      <c r="D44" s="51"/>
      <c r="E44" s="12">
        <v>0</v>
      </c>
      <c r="F44" s="18">
        <v>0</v>
      </c>
      <c r="G44" s="41"/>
      <c r="H44" s="12"/>
      <c r="I44" s="12">
        <v>0</v>
      </c>
      <c r="J44" s="12">
        <f>0</f>
        <v>0</v>
      </c>
      <c r="K44" s="33"/>
      <c r="L44" s="18"/>
      <c r="M44" s="18">
        <f t="shared" si="2"/>
        <v>0</v>
      </c>
      <c r="N44" s="19">
        <f t="shared" si="2"/>
        <v>0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1" customFormat="1" x14ac:dyDescent="0.2">
      <c r="A45" s="13" t="s">
        <v>84</v>
      </c>
      <c r="B45" s="14" t="s">
        <v>42</v>
      </c>
      <c r="C45" s="62">
        <f>C6+C12+C23+C29+C35+C40</f>
        <v>26455</v>
      </c>
      <c r="D45" s="62">
        <f>D20</f>
        <v>27</v>
      </c>
      <c r="E45" s="31">
        <v>16477</v>
      </c>
      <c r="F45" s="22">
        <v>0</v>
      </c>
      <c r="G45" s="31">
        <f t="shared" ref="G45:H45" si="11">SUM(G4,G39:G44)</f>
        <v>11822</v>
      </c>
      <c r="H45" s="31">
        <f t="shared" si="11"/>
        <v>3</v>
      </c>
      <c r="I45" s="31">
        <f>SUM(I4,I40)</f>
        <v>5094</v>
      </c>
      <c r="J45" s="31">
        <f t="shared" ref="J45" si="12">J4+SUM(J39:J44)</f>
        <v>0</v>
      </c>
      <c r="K45" s="34">
        <v>2574.2999999999997</v>
      </c>
      <c r="L45" s="22"/>
      <c r="M45" s="22">
        <f t="shared" si="2"/>
        <v>62422.3</v>
      </c>
      <c r="N45" s="23">
        <f t="shared" si="2"/>
        <v>30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</row>
    <row r="48" spans="1:44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</row>
    <row r="49" spans="3:4" x14ac:dyDescent="0.2">
      <c r="C49" s="4"/>
      <c r="D49" s="4"/>
    </row>
    <row r="74" spans="1:49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1:49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1:49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1:49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1:49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1:49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1:49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1:49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1:49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1:49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1:49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1:49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1:49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1:49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1:49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1:49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1:49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1:49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1:49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1:49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1:49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1:49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1:49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1:49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1:49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1:49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1:49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1:49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1:49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1:49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1:49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1:49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1:49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1:49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1:49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1:49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1:49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1:49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1:49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1:49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1:49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1:49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1:49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1:49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1:49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1:49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1:49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1:49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</sheetData>
  <mergeCells count="6">
    <mergeCell ref="M2:N2"/>
    <mergeCell ref="C2:D2"/>
    <mergeCell ref="E2:F2"/>
    <mergeCell ref="G2:H2"/>
    <mergeCell ref="I2:J2"/>
    <mergeCell ref="K2:L2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W127"/>
  <sheetViews>
    <sheetView zoomScale="90" zoomScaleNormal="90" workbookViewId="0">
      <selection activeCell="C4" sqref="C4:D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4" width="15.42578125" style="5" customWidth="1"/>
    <col min="15" max="16384" width="9.140625" style="5"/>
  </cols>
  <sheetData>
    <row r="1" spans="1:44" x14ac:dyDescent="0.2">
      <c r="A1" s="17" t="s">
        <v>99</v>
      </c>
    </row>
    <row r="2" spans="1:44" s="7" customFormat="1" ht="15" customHeight="1" x14ac:dyDescent="0.25">
      <c r="A2" s="8"/>
      <c r="B2" s="9"/>
      <c r="C2" s="46" t="s">
        <v>85</v>
      </c>
      <c r="D2" s="48"/>
      <c r="E2" s="46" t="s">
        <v>86</v>
      </c>
      <c r="F2" s="48"/>
      <c r="G2" s="46" t="s">
        <v>91</v>
      </c>
      <c r="H2" s="48"/>
      <c r="I2" s="46" t="s">
        <v>88</v>
      </c>
      <c r="J2" s="48"/>
      <c r="K2" s="46" t="s">
        <v>89</v>
      </c>
      <c r="L2" s="48"/>
      <c r="M2" s="46" t="s">
        <v>90</v>
      </c>
      <c r="N2" s="47"/>
    </row>
    <row r="3" spans="1:44" s="7" customFormat="1" x14ac:dyDescent="0.25">
      <c r="A3" s="24"/>
      <c r="B3" s="25"/>
      <c r="C3" s="25" t="s">
        <v>92</v>
      </c>
      <c r="D3" s="25" t="s">
        <v>93</v>
      </c>
      <c r="E3" s="25" t="s">
        <v>92</v>
      </c>
      <c r="F3" s="25" t="s">
        <v>93</v>
      </c>
      <c r="G3" s="25" t="s">
        <v>92</v>
      </c>
      <c r="H3" s="25" t="s">
        <v>93</v>
      </c>
      <c r="I3" s="25" t="s">
        <v>92</v>
      </c>
      <c r="J3" s="25" t="s">
        <v>93</v>
      </c>
      <c r="K3" s="25" t="s">
        <v>92</v>
      </c>
      <c r="L3" s="25" t="s">
        <v>93</v>
      </c>
      <c r="M3" s="25" t="s">
        <v>92</v>
      </c>
      <c r="N3" s="26" t="s">
        <v>93</v>
      </c>
    </row>
    <row r="4" spans="1:44" s="1" customFormat="1" ht="15" x14ac:dyDescent="0.2">
      <c r="A4" s="36" t="s">
        <v>59</v>
      </c>
      <c r="B4" s="11" t="s">
        <v>1</v>
      </c>
      <c r="C4" s="53">
        <f>C5+C22</f>
        <v>22195</v>
      </c>
      <c r="D4" s="53">
        <f t="shared" ref="D4" si="0">D5+D22</f>
        <v>0</v>
      </c>
      <c r="E4" s="31">
        <v>9761</v>
      </c>
      <c r="F4" s="18">
        <v>0</v>
      </c>
      <c r="G4" s="31">
        <f t="shared" ref="G4:H4" si="1">G5+G22</f>
        <v>9902</v>
      </c>
      <c r="H4" s="31">
        <f t="shared" si="1"/>
        <v>3</v>
      </c>
      <c r="I4" s="27">
        <f>SUM(I5,I22,I29)</f>
        <v>4434</v>
      </c>
      <c r="J4" s="42">
        <v>0</v>
      </c>
      <c r="K4" s="32">
        <v>3051.4</v>
      </c>
      <c r="L4" s="42">
        <v>0</v>
      </c>
      <c r="M4" s="18">
        <f>C4+E4+G4+I4+K4</f>
        <v>49343.4</v>
      </c>
      <c r="N4" s="19">
        <f>D4+F4+H4+J4+L4</f>
        <v>3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s="2" customFormat="1" ht="15" x14ac:dyDescent="0.2">
      <c r="A5" s="36" t="s">
        <v>60</v>
      </c>
      <c r="B5" s="11" t="s">
        <v>2</v>
      </c>
      <c r="C5" s="53">
        <f>C6+C12</f>
        <v>20204</v>
      </c>
      <c r="D5" s="53">
        <f>D6+D12</f>
        <v>0</v>
      </c>
      <c r="E5" s="31">
        <v>9146</v>
      </c>
      <c r="F5" s="18">
        <v>0</v>
      </c>
      <c r="G5" s="31">
        <f t="shared" ref="G5:H5" si="2">SUM(G6,G18,G12)</f>
        <v>6268</v>
      </c>
      <c r="H5" s="31">
        <f t="shared" si="2"/>
        <v>0</v>
      </c>
      <c r="I5" s="27">
        <f>SUM(I12,I6)</f>
        <v>2908</v>
      </c>
      <c r="J5" s="42">
        <v>0</v>
      </c>
      <c r="K5" s="32">
        <v>1373.74</v>
      </c>
      <c r="L5" s="42">
        <v>0</v>
      </c>
      <c r="M5" s="18">
        <f t="shared" ref="M5:N45" si="3">C5+E5+G5+I5+K5</f>
        <v>39899.74</v>
      </c>
      <c r="N5" s="19">
        <f t="shared" si="3"/>
        <v>0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" customFormat="1" ht="15" x14ac:dyDescent="0.2">
      <c r="A6" s="37" t="s">
        <v>61</v>
      </c>
      <c r="B6" s="16" t="s">
        <v>3</v>
      </c>
      <c r="C6" s="53">
        <f>SUM(C7:C11)</f>
        <v>19727</v>
      </c>
      <c r="D6" s="53"/>
      <c r="E6" s="31">
        <v>8216</v>
      </c>
      <c r="F6" s="20">
        <v>0</v>
      </c>
      <c r="G6" s="31">
        <f t="shared" ref="G6:H6" si="4">SUM(G7:G11)</f>
        <v>6268</v>
      </c>
      <c r="H6" s="31">
        <f t="shared" si="4"/>
        <v>0</v>
      </c>
      <c r="I6" s="27">
        <f>SUM(I7:I11)</f>
        <v>2801</v>
      </c>
      <c r="J6" s="42">
        <v>0</v>
      </c>
      <c r="K6" s="32">
        <v>1306.79</v>
      </c>
      <c r="L6" s="42">
        <v>0</v>
      </c>
      <c r="M6" s="18">
        <f t="shared" si="3"/>
        <v>38318.79</v>
      </c>
      <c r="N6" s="19">
        <f t="shared" si="3"/>
        <v>0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" customFormat="1" ht="15" x14ac:dyDescent="0.2">
      <c r="A7" s="37" t="s">
        <v>62</v>
      </c>
      <c r="B7" s="16" t="s">
        <v>4</v>
      </c>
      <c r="C7" s="51">
        <f>17732</f>
        <v>17732</v>
      </c>
      <c r="D7" s="51"/>
      <c r="E7" s="12">
        <v>6749</v>
      </c>
      <c r="F7" s="20">
        <v>0</v>
      </c>
      <c r="G7" s="12">
        <v>6268</v>
      </c>
      <c r="H7" s="12"/>
      <c r="I7" s="12">
        <v>2801</v>
      </c>
      <c r="J7" s="43">
        <v>0</v>
      </c>
      <c r="K7" s="33">
        <v>1306.79</v>
      </c>
      <c r="L7" s="43">
        <v>0</v>
      </c>
      <c r="M7" s="18">
        <f t="shared" si="3"/>
        <v>34856.79</v>
      </c>
      <c r="N7" s="19">
        <f t="shared" si="3"/>
        <v>0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" customFormat="1" ht="15" x14ac:dyDescent="0.2">
      <c r="A8" s="37" t="s">
        <v>63</v>
      </c>
      <c r="B8" s="16" t="s">
        <v>5</v>
      </c>
      <c r="C8" s="54"/>
      <c r="D8" s="51"/>
      <c r="E8" s="12">
        <v>0</v>
      </c>
      <c r="F8" s="20">
        <v>0</v>
      </c>
      <c r="G8" s="41"/>
      <c r="H8" s="12"/>
      <c r="I8" s="12">
        <v>0</v>
      </c>
      <c r="J8" s="43">
        <f>0</f>
        <v>0</v>
      </c>
      <c r="K8" s="33"/>
      <c r="L8" s="43">
        <f>0</f>
        <v>0</v>
      </c>
      <c r="M8" s="18">
        <f t="shared" si="3"/>
        <v>0</v>
      </c>
      <c r="N8" s="19">
        <f t="shared" si="3"/>
        <v>0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" customFormat="1" ht="15" x14ac:dyDescent="0.2">
      <c r="A9" s="37" t="s">
        <v>64</v>
      </c>
      <c r="B9" s="16" t="s">
        <v>6</v>
      </c>
      <c r="C9" s="51">
        <v>1995</v>
      </c>
      <c r="D9" s="51"/>
      <c r="E9" s="12">
        <v>117</v>
      </c>
      <c r="F9" s="20">
        <v>0</v>
      </c>
      <c r="G9" s="12"/>
      <c r="H9" s="12"/>
      <c r="I9" s="12">
        <v>0</v>
      </c>
      <c r="J9" s="43">
        <v>0</v>
      </c>
      <c r="K9" s="33"/>
      <c r="L9" s="43">
        <v>0</v>
      </c>
      <c r="M9" s="18">
        <f t="shared" si="3"/>
        <v>2112</v>
      </c>
      <c r="N9" s="19">
        <f t="shared" si="3"/>
        <v>0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" customFormat="1" ht="15" x14ac:dyDescent="0.2">
      <c r="A10" s="37" t="s">
        <v>65</v>
      </c>
      <c r="B10" s="16" t="s">
        <v>7</v>
      </c>
      <c r="C10" s="54"/>
      <c r="D10" s="51"/>
      <c r="E10" s="12">
        <v>1350</v>
      </c>
      <c r="F10" s="20">
        <v>0</v>
      </c>
      <c r="G10" s="41"/>
      <c r="H10" s="12"/>
      <c r="I10" s="12">
        <v>0</v>
      </c>
      <c r="J10" s="43">
        <f>0</f>
        <v>0</v>
      </c>
      <c r="K10" s="33"/>
      <c r="L10" s="43">
        <f>0</f>
        <v>0</v>
      </c>
      <c r="M10" s="18">
        <f t="shared" si="3"/>
        <v>1350</v>
      </c>
      <c r="N10" s="19">
        <f t="shared" si="3"/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" customFormat="1" ht="15" x14ac:dyDescent="0.2">
      <c r="A11" s="37" t="s">
        <v>66</v>
      </c>
      <c r="B11" s="16" t="s">
        <v>8</v>
      </c>
      <c r="C11" s="54"/>
      <c r="D11" s="51"/>
      <c r="E11" s="12">
        <v>0</v>
      </c>
      <c r="F11" s="20">
        <v>0</v>
      </c>
      <c r="G11" s="41"/>
      <c r="H11" s="12"/>
      <c r="I11" s="12">
        <v>0</v>
      </c>
      <c r="J11" s="43">
        <f>0</f>
        <v>0</v>
      </c>
      <c r="K11" s="33"/>
      <c r="L11" s="43">
        <f>0</f>
        <v>0</v>
      </c>
      <c r="M11" s="18">
        <f t="shared" si="3"/>
        <v>0</v>
      </c>
      <c r="N11" s="19">
        <f t="shared" si="3"/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" customFormat="1" ht="15" x14ac:dyDescent="0.2">
      <c r="A12" s="37" t="s">
        <v>67</v>
      </c>
      <c r="B12" s="16" t="s">
        <v>9</v>
      </c>
      <c r="C12" s="52">
        <f>SUM(C13:C17)</f>
        <v>477</v>
      </c>
      <c r="D12" s="53"/>
      <c r="E12" s="31">
        <v>930</v>
      </c>
      <c r="F12" s="20">
        <v>0</v>
      </c>
      <c r="G12" s="38">
        <f t="shared" ref="G12:H12" si="5">SUM(G13:G17)</f>
        <v>0</v>
      </c>
      <c r="H12" s="38">
        <f t="shared" si="5"/>
        <v>0</v>
      </c>
      <c r="I12" s="29">
        <f>SUM(I17,I14)</f>
        <v>107</v>
      </c>
      <c r="J12" s="42">
        <f>SUM(J13:J15)</f>
        <v>0</v>
      </c>
      <c r="K12" s="32">
        <v>66.95</v>
      </c>
      <c r="L12" s="42">
        <f>SUM(L13:L15)</f>
        <v>0</v>
      </c>
      <c r="M12" s="18">
        <f t="shared" si="3"/>
        <v>1580.95</v>
      </c>
      <c r="N12" s="19">
        <f t="shared" si="3"/>
        <v>0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" customFormat="1" ht="15" x14ac:dyDescent="0.2">
      <c r="A13" s="37" t="s">
        <v>68</v>
      </c>
      <c r="B13" s="16" t="s">
        <v>10</v>
      </c>
      <c r="C13" s="54"/>
      <c r="D13" s="51"/>
      <c r="E13" s="12">
        <v>0</v>
      </c>
      <c r="F13" s="20">
        <v>0</v>
      </c>
      <c r="G13" s="41"/>
      <c r="H13" s="12"/>
      <c r="I13" s="12">
        <v>0</v>
      </c>
      <c r="J13" s="43">
        <f>0</f>
        <v>0</v>
      </c>
      <c r="K13" s="33"/>
      <c r="L13" s="43">
        <f>0</f>
        <v>0</v>
      </c>
      <c r="M13" s="18">
        <f t="shared" si="3"/>
        <v>0</v>
      </c>
      <c r="N13" s="19">
        <f t="shared" si="3"/>
        <v>0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" customFormat="1" ht="15" x14ac:dyDescent="0.2">
      <c r="A14" s="37" t="s">
        <v>69</v>
      </c>
      <c r="B14" s="16" t="s">
        <v>11</v>
      </c>
      <c r="C14" s="51">
        <v>206</v>
      </c>
      <c r="D14" s="51"/>
      <c r="E14" s="12">
        <v>930</v>
      </c>
      <c r="F14" s="20">
        <v>0</v>
      </c>
      <c r="G14" s="12">
        <v>0</v>
      </c>
      <c r="H14" s="12"/>
      <c r="I14" s="12">
        <v>78</v>
      </c>
      <c r="J14" s="43">
        <f>0</f>
        <v>0</v>
      </c>
      <c r="K14" s="33">
        <v>66.95</v>
      </c>
      <c r="L14" s="43">
        <f>0</f>
        <v>0</v>
      </c>
      <c r="M14" s="18">
        <f t="shared" si="3"/>
        <v>1280.95</v>
      </c>
      <c r="N14" s="19">
        <f t="shared" si="3"/>
        <v>0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" customFormat="1" ht="15" x14ac:dyDescent="0.2">
      <c r="A15" s="37" t="s">
        <v>70</v>
      </c>
      <c r="B15" s="16" t="s">
        <v>12</v>
      </c>
      <c r="C15" s="54"/>
      <c r="D15" s="51"/>
      <c r="E15" s="12">
        <v>0</v>
      </c>
      <c r="F15" s="20">
        <v>0</v>
      </c>
      <c r="G15" s="41"/>
      <c r="H15" s="12"/>
      <c r="I15" s="12">
        <v>0</v>
      </c>
      <c r="J15" s="43">
        <f>0</f>
        <v>0</v>
      </c>
      <c r="K15" s="33"/>
      <c r="L15" s="43">
        <f>0</f>
        <v>0</v>
      </c>
      <c r="M15" s="18">
        <f t="shared" si="3"/>
        <v>0</v>
      </c>
      <c r="N15" s="19">
        <f t="shared" si="3"/>
        <v>0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" customFormat="1" ht="15" x14ac:dyDescent="0.2">
      <c r="A16" s="37" t="s">
        <v>71</v>
      </c>
      <c r="B16" s="16" t="s">
        <v>13</v>
      </c>
      <c r="C16" s="54"/>
      <c r="D16" s="51"/>
      <c r="E16" s="12">
        <v>0</v>
      </c>
      <c r="F16" s="20">
        <v>0</v>
      </c>
      <c r="G16" s="41"/>
      <c r="H16" s="12"/>
      <c r="I16" s="12">
        <v>0</v>
      </c>
      <c r="J16" s="43">
        <f>0</f>
        <v>0</v>
      </c>
      <c r="K16" s="33"/>
      <c r="L16" s="43">
        <f>0</f>
        <v>0</v>
      </c>
      <c r="M16" s="18">
        <f t="shared" si="3"/>
        <v>0</v>
      </c>
      <c r="N16" s="19">
        <f t="shared" si="3"/>
        <v>0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" customFormat="1" ht="15" x14ac:dyDescent="0.2">
      <c r="A17" s="37" t="s">
        <v>72</v>
      </c>
      <c r="B17" s="16" t="s">
        <v>14</v>
      </c>
      <c r="C17" s="51">
        <v>271</v>
      </c>
      <c r="D17" s="51"/>
      <c r="E17" s="12">
        <v>0</v>
      </c>
      <c r="F17" s="20">
        <v>0</v>
      </c>
      <c r="G17" s="12">
        <v>0</v>
      </c>
      <c r="H17" s="12"/>
      <c r="I17" s="12">
        <v>29</v>
      </c>
      <c r="J17" s="43">
        <f>0</f>
        <v>0</v>
      </c>
      <c r="K17" s="33">
        <v>0</v>
      </c>
      <c r="L17" s="43">
        <f>0</f>
        <v>0</v>
      </c>
      <c r="M17" s="18">
        <f t="shared" si="3"/>
        <v>300</v>
      </c>
      <c r="N17" s="19">
        <f t="shared" si="3"/>
        <v>0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" customFormat="1" ht="15" x14ac:dyDescent="0.2">
      <c r="A18" s="37" t="s">
        <v>73</v>
      </c>
      <c r="B18" s="16" t="s">
        <v>15</v>
      </c>
      <c r="C18" s="52"/>
      <c r="D18" s="53">
        <f>D20</f>
        <v>22</v>
      </c>
      <c r="E18" s="31">
        <v>0</v>
      </c>
      <c r="F18" s="20">
        <v>0</v>
      </c>
      <c r="G18" s="31">
        <f t="shared" ref="G18:H18" si="6">SUM(G19:G21)</f>
        <v>0</v>
      </c>
      <c r="H18" s="31">
        <f t="shared" si="6"/>
        <v>0</v>
      </c>
      <c r="I18" s="31">
        <v>0</v>
      </c>
      <c r="J18" s="42">
        <f>SUM(J19:J21)</f>
        <v>0</v>
      </c>
      <c r="K18" s="32"/>
      <c r="L18" s="42">
        <f>SUM(L19:L21)</f>
        <v>0</v>
      </c>
      <c r="M18" s="18">
        <f t="shared" si="3"/>
        <v>0</v>
      </c>
      <c r="N18" s="19">
        <f t="shared" si="3"/>
        <v>22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" customFormat="1" ht="15" x14ac:dyDescent="0.2">
      <c r="A19" s="37" t="s">
        <v>74</v>
      </c>
      <c r="B19" s="16" t="s">
        <v>16</v>
      </c>
      <c r="C19" s="54"/>
      <c r="D19" s="51"/>
      <c r="E19" s="12">
        <v>0</v>
      </c>
      <c r="F19" s="20">
        <v>0</v>
      </c>
      <c r="G19" s="41"/>
      <c r="H19" s="12"/>
      <c r="I19" s="12">
        <v>0</v>
      </c>
      <c r="J19" s="43">
        <f>0</f>
        <v>0</v>
      </c>
      <c r="K19" s="33"/>
      <c r="L19" s="43">
        <f>0</f>
        <v>0</v>
      </c>
      <c r="M19" s="18">
        <f t="shared" si="3"/>
        <v>0</v>
      </c>
      <c r="N19" s="19">
        <f t="shared" si="3"/>
        <v>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" customFormat="1" ht="15" x14ac:dyDescent="0.2">
      <c r="A20" s="37" t="s">
        <v>75</v>
      </c>
      <c r="B20" s="16" t="s">
        <v>17</v>
      </c>
      <c r="C20" s="54"/>
      <c r="D20" s="51">
        <v>22</v>
      </c>
      <c r="E20" s="12">
        <v>0</v>
      </c>
      <c r="F20" s="20">
        <v>0</v>
      </c>
      <c r="G20" s="41"/>
      <c r="H20" s="12"/>
      <c r="I20" s="12">
        <v>0</v>
      </c>
      <c r="J20" s="43">
        <f>0</f>
        <v>0</v>
      </c>
      <c r="K20" s="33"/>
      <c r="L20" s="43">
        <f>0</f>
        <v>0</v>
      </c>
      <c r="M20" s="18">
        <f t="shared" si="3"/>
        <v>0</v>
      </c>
      <c r="N20" s="19">
        <f t="shared" si="3"/>
        <v>22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" customFormat="1" x14ac:dyDescent="0.2">
      <c r="A21" s="15" t="s">
        <v>76</v>
      </c>
      <c r="B21" s="16" t="s">
        <v>18</v>
      </c>
      <c r="C21" s="54"/>
      <c r="D21" s="51"/>
      <c r="E21" s="12">
        <v>0</v>
      </c>
      <c r="F21" s="20">
        <v>0</v>
      </c>
      <c r="G21" s="41"/>
      <c r="H21" s="12"/>
      <c r="I21" s="12">
        <v>0</v>
      </c>
      <c r="J21" s="43">
        <f>0</f>
        <v>0</v>
      </c>
      <c r="K21" s="33"/>
      <c r="L21" s="43">
        <f>0</f>
        <v>0</v>
      </c>
      <c r="M21" s="18">
        <f t="shared" si="3"/>
        <v>0</v>
      </c>
      <c r="N21" s="19">
        <f t="shared" si="3"/>
        <v>0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" customFormat="1" x14ac:dyDescent="0.2">
      <c r="A22" s="10" t="s">
        <v>60</v>
      </c>
      <c r="B22" s="11" t="s">
        <v>19</v>
      </c>
      <c r="C22" s="52">
        <f>C23</f>
        <v>1991</v>
      </c>
      <c r="D22" s="52"/>
      <c r="E22" s="31">
        <v>615</v>
      </c>
      <c r="F22" s="18">
        <v>0</v>
      </c>
      <c r="G22" s="31">
        <f t="shared" ref="G22:H22" si="7">SUM(G23,G29,G35)</f>
        <v>3634</v>
      </c>
      <c r="H22" s="31">
        <f t="shared" si="7"/>
        <v>3</v>
      </c>
      <c r="I22" s="30">
        <f>SUM(I23,I35)</f>
        <v>1247</v>
      </c>
      <c r="J22" s="44">
        <f t="shared" ref="J22" si="8">J23+J35</f>
        <v>0</v>
      </c>
      <c r="K22" s="32">
        <v>1677.66</v>
      </c>
      <c r="L22" s="44">
        <f t="shared" ref="L22" si="9">L23+L35</f>
        <v>0</v>
      </c>
      <c r="M22" s="18">
        <f t="shared" si="3"/>
        <v>9164.66</v>
      </c>
      <c r="N22" s="19">
        <f t="shared" si="3"/>
        <v>3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" customFormat="1" ht="15" x14ac:dyDescent="0.2">
      <c r="A23" s="37" t="s">
        <v>62</v>
      </c>
      <c r="B23" s="16" t="s">
        <v>20</v>
      </c>
      <c r="C23" s="52">
        <f>SUM(C24:C28)</f>
        <v>1991</v>
      </c>
      <c r="D23" s="53"/>
      <c r="E23" s="31">
        <v>615</v>
      </c>
      <c r="F23" s="20">
        <v>0</v>
      </c>
      <c r="G23" s="31">
        <f t="shared" ref="G23:J23" si="10">SUM(G24:G28)</f>
        <v>3634</v>
      </c>
      <c r="H23" s="31">
        <f t="shared" si="10"/>
        <v>0</v>
      </c>
      <c r="I23" s="30">
        <f t="shared" si="10"/>
        <v>1247</v>
      </c>
      <c r="J23" s="42">
        <f t="shared" si="10"/>
        <v>0</v>
      </c>
      <c r="K23" s="32">
        <v>1677.66</v>
      </c>
      <c r="L23" s="42">
        <f t="shared" ref="L23" si="11">SUM(L24:L28)</f>
        <v>0</v>
      </c>
      <c r="M23" s="18">
        <f t="shared" si="3"/>
        <v>9164.66</v>
      </c>
      <c r="N23" s="19">
        <f t="shared" si="3"/>
        <v>0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" customFormat="1" ht="15" x14ac:dyDescent="0.2">
      <c r="A24" s="37" t="s">
        <v>63</v>
      </c>
      <c r="B24" s="16" t="s">
        <v>21</v>
      </c>
      <c r="C24" s="54"/>
      <c r="D24" s="51"/>
      <c r="E24" s="12">
        <v>0</v>
      </c>
      <c r="F24" s="20">
        <v>0</v>
      </c>
      <c r="G24" s="41"/>
      <c r="H24" s="12"/>
      <c r="I24" s="12">
        <v>0</v>
      </c>
      <c r="J24" s="43">
        <f>0</f>
        <v>0</v>
      </c>
      <c r="K24" s="33"/>
      <c r="L24" s="43">
        <f>0</f>
        <v>0</v>
      </c>
      <c r="M24" s="18">
        <f t="shared" si="3"/>
        <v>0</v>
      </c>
      <c r="N24" s="19">
        <f t="shared" si="3"/>
        <v>0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" customFormat="1" ht="15" x14ac:dyDescent="0.2">
      <c r="A25" s="37" t="s">
        <v>64</v>
      </c>
      <c r="B25" s="16" t="s">
        <v>22</v>
      </c>
      <c r="C25" s="51">
        <v>1991</v>
      </c>
      <c r="D25" s="51"/>
      <c r="E25" s="12">
        <v>615</v>
      </c>
      <c r="F25" s="20">
        <v>0</v>
      </c>
      <c r="G25" s="12">
        <v>3634</v>
      </c>
      <c r="H25" s="12"/>
      <c r="I25" s="12">
        <v>1247</v>
      </c>
      <c r="J25" s="43">
        <f>0</f>
        <v>0</v>
      </c>
      <c r="K25" s="33">
        <v>1677.66</v>
      </c>
      <c r="L25" s="43">
        <f>0</f>
        <v>0</v>
      </c>
      <c r="M25" s="18">
        <f t="shared" si="3"/>
        <v>9164.66</v>
      </c>
      <c r="N25" s="19">
        <f t="shared" si="3"/>
        <v>0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" customFormat="1" ht="15" x14ac:dyDescent="0.2">
      <c r="A26" s="37" t="s">
        <v>65</v>
      </c>
      <c r="B26" s="16" t="s">
        <v>23</v>
      </c>
      <c r="C26" s="54"/>
      <c r="D26" s="51"/>
      <c r="E26" s="12">
        <v>0</v>
      </c>
      <c r="F26" s="20">
        <v>0</v>
      </c>
      <c r="G26" s="41"/>
      <c r="H26" s="12"/>
      <c r="I26" s="12">
        <v>0</v>
      </c>
      <c r="J26" s="43">
        <f>0</f>
        <v>0</v>
      </c>
      <c r="K26" s="33"/>
      <c r="L26" s="43">
        <f>0</f>
        <v>0</v>
      </c>
      <c r="M26" s="18">
        <f t="shared" si="3"/>
        <v>0</v>
      </c>
      <c r="N26" s="19">
        <f t="shared" si="3"/>
        <v>0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" customFormat="1" ht="15" x14ac:dyDescent="0.2">
      <c r="A27" s="37" t="s">
        <v>66</v>
      </c>
      <c r="B27" s="16" t="s">
        <v>24</v>
      </c>
      <c r="C27" s="54"/>
      <c r="D27" s="51"/>
      <c r="E27" s="12">
        <v>0</v>
      </c>
      <c r="F27" s="20">
        <v>0</v>
      </c>
      <c r="G27" s="41"/>
      <c r="H27" s="12"/>
      <c r="I27" s="12">
        <v>0</v>
      </c>
      <c r="J27" s="43">
        <f>0</f>
        <v>0</v>
      </c>
      <c r="K27" s="33"/>
      <c r="L27" s="43">
        <f>0</f>
        <v>0</v>
      </c>
      <c r="M27" s="18">
        <f t="shared" si="3"/>
        <v>0</v>
      </c>
      <c r="N27" s="19">
        <f t="shared" si="3"/>
        <v>0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" customFormat="1" ht="15" x14ac:dyDescent="0.2">
      <c r="A28" s="37" t="s">
        <v>67</v>
      </c>
      <c r="B28" s="16" t="s">
        <v>25</v>
      </c>
      <c r="C28" s="54"/>
      <c r="D28" s="51"/>
      <c r="E28" s="12">
        <v>0</v>
      </c>
      <c r="F28" s="20">
        <v>0</v>
      </c>
      <c r="G28" s="41"/>
      <c r="H28" s="12"/>
      <c r="I28" s="12">
        <v>0</v>
      </c>
      <c r="J28" s="43">
        <f>0</f>
        <v>0</v>
      </c>
      <c r="K28" s="33"/>
      <c r="L28" s="43">
        <f>0</f>
        <v>0</v>
      </c>
      <c r="M28" s="18">
        <f t="shared" si="3"/>
        <v>0</v>
      </c>
      <c r="N28" s="19">
        <f t="shared" si="3"/>
        <v>0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" customFormat="1" ht="15" x14ac:dyDescent="0.2">
      <c r="A29" s="37" t="s">
        <v>68</v>
      </c>
      <c r="B29" s="16" t="s">
        <v>26</v>
      </c>
      <c r="C29" s="52">
        <f>SUM(C30:C34)</f>
        <v>0</v>
      </c>
      <c r="D29" s="53"/>
      <c r="E29" s="31">
        <v>0</v>
      </c>
      <c r="F29" s="20">
        <v>0</v>
      </c>
      <c r="G29" s="31">
        <f t="shared" ref="G29:H29" si="12">SUM(G30:G34)</f>
        <v>0</v>
      </c>
      <c r="H29" s="31">
        <f t="shared" si="12"/>
        <v>0</v>
      </c>
      <c r="I29" s="30">
        <f>SUM(I30:I34)</f>
        <v>279</v>
      </c>
      <c r="J29" s="42">
        <f>SUM(J30:J32)</f>
        <v>0</v>
      </c>
      <c r="K29" s="32">
        <v>0</v>
      </c>
      <c r="L29" s="42">
        <f>SUM(L30:L32)</f>
        <v>0</v>
      </c>
      <c r="M29" s="18">
        <f t="shared" si="3"/>
        <v>279</v>
      </c>
      <c r="N29" s="19">
        <f t="shared" si="3"/>
        <v>0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" customFormat="1" ht="15" x14ac:dyDescent="0.2">
      <c r="A30" s="37" t="s">
        <v>69</v>
      </c>
      <c r="B30" s="16" t="s">
        <v>27</v>
      </c>
      <c r="C30" s="54"/>
      <c r="D30" s="51"/>
      <c r="E30" s="12">
        <v>0</v>
      </c>
      <c r="F30" s="20">
        <v>0</v>
      </c>
      <c r="G30" s="41"/>
      <c r="H30" s="12"/>
      <c r="I30" s="12">
        <v>0</v>
      </c>
      <c r="J30" s="43">
        <f>0</f>
        <v>0</v>
      </c>
      <c r="K30" s="33">
        <v>0</v>
      </c>
      <c r="L30" s="43">
        <f>0</f>
        <v>0</v>
      </c>
      <c r="M30" s="18">
        <f t="shared" si="3"/>
        <v>0</v>
      </c>
      <c r="N30" s="19">
        <f t="shared" si="3"/>
        <v>0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" customFormat="1" ht="15" x14ac:dyDescent="0.2">
      <c r="A31" s="37" t="s">
        <v>70</v>
      </c>
      <c r="B31" s="16" t="s">
        <v>28</v>
      </c>
      <c r="C31" s="54"/>
      <c r="D31" s="51"/>
      <c r="E31" s="12">
        <v>0</v>
      </c>
      <c r="F31" s="20">
        <v>0</v>
      </c>
      <c r="G31" s="41"/>
      <c r="H31" s="12"/>
      <c r="I31" s="12">
        <v>279</v>
      </c>
      <c r="J31" s="43">
        <f>0</f>
        <v>0</v>
      </c>
      <c r="K31" s="33">
        <v>0</v>
      </c>
      <c r="L31" s="43">
        <f>0</f>
        <v>0</v>
      </c>
      <c r="M31" s="18">
        <f t="shared" si="3"/>
        <v>279</v>
      </c>
      <c r="N31" s="19">
        <f t="shared" si="3"/>
        <v>0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" customFormat="1" ht="15" x14ac:dyDescent="0.2">
      <c r="A32" s="37" t="s">
        <v>71</v>
      </c>
      <c r="B32" s="16" t="s">
        <v>29</v>
      </c>
      <c r="C32" s="54"/>
      <c r="D32" s="51"/>
      <c r="E32" s="12">
        <v>0</v>
      </c>
      <c r="F32" s="20">
        <v>0</v>
      </c>
      <c r="G32" s="41"/>
      <c r="H32" s="12"/>
      <c r="I32" s="12">
        <v>0</v>
      </c>
      <c r="J32" s="43">
        <f>0</f>
        <v>0</v>
      </c>
      <c r="K32" s="33"/>
      <c r="L32" s="43">
        <f>0</f>
        <v>0</v>
      </c>
      <c r="M32" s="18">
        <f t="shared" si="3"/>
        <v>0</v>
      </c>
      <c r="N32" s="19">
        <f t="shared" si="3"/>
        <v>0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" customFormat="1" ht="15" x14ac:dyDescent="0.2">
      <c r="A33" s="37" t="s">
        <v>72</v>
      </c>
      <c r="B33" s="16" t="s">
        <v>30</v>
      </c>
      <c r="C33" s="54"/>
      <c r="D33" s="51"/>
      <c r="E33" s="12">
        <v>0</v>
      </c>
      <c r="F33" s="20">
        <v>0</v>
      </c>
      <c r="G33" s="41"/>
      <c r="H33" s="12"/>
      <c r="I33" s="12">
        <v>0</v>
      </c>
      <c r="J33" s="43">
        <f>0</f>
        <v>0</v>
      </c>
      <c r="K33" s="33"/>
      <c r="L33" s="43">
        <f>0</f>
        <v>0</v>
      </c>
      <c r="M33" s="18">
        <f t="shared" si="3"/>
        <v>0</v>
      </c>
      <c r="N33" s="19">
        <f t="shared" si="3"/>
        <v>0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" customFormat="1" ht="15" x14ac:dyDescent="0.2">
      <c r="A34" s="37" t="s">
        <v>73</v>
      </c>
      <c r="B34" s="16" t="s">
        <v>31</v>
      </c>
      <c r="C34" s="54"/>
      <c r="D34" s="51"/>
      <c r="E34" s="12">
        <v>0</v>
      </c>
      <c r="F34" s="20">
        <v>0</v>
      </c>
      <c r="G34" s="41"/>
      <c r="H34" s="12"/>
      <c r="I34" s="12">
        <v>0</v>
      </c>
      <c r="J34" s="43">
        <f>0</f>
        <v>0</v>
      </c>
      <c r="K34" s="33"/>
      <c r="L34" s="43">
        <f>0</f>
        <v>0</v>
      </c>
      <c r="M34" s="18">
        <f t="shared" si="3"/>
        <v>0</v>
      </c>
      <c r="N34" s="19">
        <f t="shared" si="3"/>
        <v>0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" customFormat="1" ht="15" x14ac:dyDescent="0.2">
      <c r="A35" s="37" t="s">
        <v>74</v>
      </c>
      <c r="B35" s="16" t="s">
        <v>32</v>
      </c>
      <c r="C35" s="52"/>
      <c r="D35" s="53"/>
      <c r="E35" s="31">
        <v>0</v>
      </c>
      <c r="F35" s="20">
        <v>0</v>
      </c>
      <c r="G35" s="31">
        <f t="shared" ref="G35:H35" si="13">SUM(G36:G38)</f>
        <v>0</v>
      </c>
      <c r="H35" s="31">
        <f t="shared" si="13"/>
        <v>3</v>
      </c>
      <c r="I35" s="31">
        <v>0</v>
      </c>
      <c r="J35" s="42">
        <f>SUM(J36:J38)</f>
        <v>0</v>
      </c>
      <c r="K35" s="32"/>
      <c r="L35" s="42">
        <f>SUM(L36:L38)</f>
        <v>0</v>
      </c>
      <c r="M35" s="18">
        <f t="shared" si="3"/>
        <v>0</v>
      </c>
      <c r="N35" s="19">
        <f t="shared" si="3"/>
        <v>3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" customFormat="1" x14ac:dyDescent="0.2">
      <c r="A36" s="15" t="s">
        <v>77</v>
      </c>
      <c r="B36" s="16" t="s">
        <v>33</v>
      </c>
      <c r="C36" s="54"/>
      <c r="D36" s="51"/>
      <c r="E36" s="12">
        <v>0</v>
      </c>
      <c r="F36" s="20">
        <v>0</v>
      </c>
      <c r="G36" s="41"/>
      <c r="H36" s="12">
        <v>3</v>
      </c>
      <c r="I36" s="12">
        <v>0</v>
      </c>
      <c r="J36" s="43">
        <f>0</f>
        <v>0</v>
      </c>
      <c r="K36" s="33"/>
      <c r="L36" s="43">
        <f>0</f>
        <v>0</v>
      </c>
      <c r="M36" s="18">
        <f t="shared" si="3"/>
        <v>0</v>
      </c>
      <c r="N36" s="19">
        <f t="shared" si="3"/>
        <v>3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" customFormat="1" ht="15" x14ac:dyDescent="0.2">
      <c r="A37" s="37" t="s">
        <v>75</v>
      </c>
      <c r="B37" s="16" t="s">
        <v>34</v>
      </c>
      <c r="C37" s="54"/>
      <c r="D37" s="50"/>
      <c r="E37" s="12">
        <v>0</v>
      </c>
      <c r="F37" s="20">
        <v>0</v>
      </c>
      <c r="G37" s="41"/>
      <c r="H37" s="12"/>
      <c r="I37" s="12">
        <v>0</v>
      </c>
      <c r="J37" s="43">
        <f>0</f>
        <v>0</v>
      </c>
      <c r="K37" s="33"/>
      <c r="L37" s="43">
        <f>0</f>
        <v>0</v>
      </c>
      <c r="M37" s="18">
        <f t="shared" si="3"/>
        <v>0</v>
      </c>
      <c r="N37" s="19">
        <f t="shared" si="3"/>
        <v>0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" customFormat="1" x14ac:dyDescent="0.2">
      <c r="A38" s="15" t="s">
        <v>76</v>
      </c>
      <c r="B38" s="16" t="s">
        <v>35</v>
      </c>
      <c r="C38" s="54"/>
      <c r="D38" s="51"/>
      <c r="E38" s="12">
        <v>0</v>
      </c>
      <c r="F38" s="20">
        <v>0</v>
      </c>
      <c r="G38" s="41"/>
      <c r="H38" s="12"/>
      <c r="I38" s="12">
        <v>0</v>
      </c>
      <c r="J38" s="43">
        <f>0</f>
        <v>0</v>
      </c>
      <c r="K38" s="33"/>
      <c r="L38" s="43">
        <f>0</f>
        <v>0</v>
      </c>
      <c r="M38" s="18">
        <f t="shared" si="3"/>
        <v>0</v>
      </c>
      <c r="N38" s="19">
        <f t="shared" si="3"/>
        <v>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</row>
    <row r="39" spans="1:44" s="1" customFormat="1" ht="15" x14ac:dyDescent="0.2">
      <c r="A39" s="36" t="s">
        <v>78</v>
      </c>
      <c r="B39" s="11" t="s">
        <v>36</v>
      </c>
      <c r="C39" s="54"/>
      <c r="D39" s="51"/>
      <c r="E39" s="12">
        <v>0</v>
      </c>
      <c r="F39" s="18">
        <v>0</v>
      </c>
      <c r="G39" s="41"/>
      <c r="H39" s="12"/>
      <c r="I39" s="12">
        <v>0</v>
      </c>
      <c r="J39" s="43">
        <f>0</f>
        <v>0</v>
      </c>
      <c r="K39" s="33"/>
      <c r="L39" s="43">
        <f>0</f>
        <v>0</v>
      </c>
      <c r="M39" s="18">
        <f t="shared" si="3"/>
        <v>0</v>
      </c>
      <c r="N39" s="19">
        <f t="shared" si="3"/>
        <v>0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</row>
    <row r="40" spans="1:44" s="1" customFormat="1" ht="25.5" x14ac:dyDescent="0.2">
      <c r="A40" s="10" t="s">
        <v>79</v>
      </c>
      <c r="B40" s="11" t="s">
        <v>37</v>
      </c>
      <c r="C40" s="51">
        <v>745</v>
      </c>
      <c r="D40" s="51"/>
      <c r="E40" s="31">
        <v>0</v>
      </c>
      <c r="F40" s="18">
        <v>0</v>
      </c>
      <c r="G40" s="12">
        <v>1465</v>
      </c>
      <c r="H40" s="12"/>
      <c r="I40" s="12">
        <v>1009</v>
      </c>
      <c r="J40" s="43">
        <f>0</f>
        <v>0</v>
      </c>
      <c r="K40" s="33">
        <v>0</v>
      </c>
      <c r="L40" s="43">
        <f>0</f>
        <v>0</v>
      </c>
      <c r="M40" s="18">
        <f t="shared" si="3"/>
        <v>3219</v>
      </c>
      <c r="N40" s="19">
        <f t="shared" si="3"/>
        <v>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1:44" s="1" customFormat="1" x14ac:dyDescent="0.2">
      <c r="A41" s="10" t="s">
        <v>80</v>
      </c>
      <c r="B41" s="11" t="s">
        <v>38</v>
      </c>
      <c r="C41" s="54"/>
      <c r="D41" s="51"/>
      <c r="E41" s="12">
        <v>0</v>
      </c>
      <c r="F41" s="18">
        <v>0</v>
      </c>
      <c r="G41" s="41"/>
      <c r="H41" s="12"/>
      <c r="I41" s="12">
        <v>0</v>
      </c>
      <c r="J41" s="43">
        <f>0</f>
        <v>0</v>
      </c>
      <c r="K41" s="33"/>
      <c r="L41" s="43">
        <f>0</f>
        <v>0</v>
      </c>
      <c r="M41" s="18">
        <f t="shared" si="3"/>
        <v>0</v>
      </c>
      <c r="N41" s="19">
        <f t="shared" si="3"/>
        <v>0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</row>
    <row r="42" spans="1:44" s="1" customFormat="1" x14ac:dyDescent="0.2">
      <c r="A42" s="10" t="s">
        <v>81</v>
      </c>
      <c r="B42" s="11" t="s">
        <v>39</v>
      </c>
      <c r="C42" s="54"/>
      <c r="D42" s="51"/>
      <c r="E42" s="12">
        <v>0</v>
      </c>
      <c r="F42" s="18">
        <v>0</v>
      </c>
      <c r="G42" s="41"/>
      <c r="H42" s="12"/>
      <c r="I42" s="12">
        <v>0</v>
      </c>
      <c r="J42" s="43">
        <f>0</f>
        <v>0</v>
      </c>
      <c r="K42" s="33"/>
      <c r="L42" s="43">
        <f>0</f>
        <v>0</v>
      </c>
      <c r="M42" s="18">
        <f t="shared" si="3"/>
        <v>0</v>
      </c>
      <c r="N42" s="19">
        <f t="shared" si="3"/>
        <v>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1:44" s="1" customFormat="1" x14ac:dyDescent="0.2">
      <c r="A43" s="10" t="s">
        <v>82</v>
      </c>
      <c r="B43" s="11" t="s">
        <v>40</v>
      </c>
      <c r="C43" s="51"/>
      <c r="D43" s="51"/>
      <c r="E43" s="12">
        <v>0</v>
      </c>
      <c r="F43" s="18">
        <v>0</v>
      </c>
      <c r="G43" s="41"/>
      <c r="H43" s="12"/>
      <c r="I43" s="12">
        <v>0</v>
      </c>
      <c r="J43" s="43">
        <f>0</f>
        <v>0</v>
      </c>
      <c r="K43" s="33"/>
      <c r="L43" s="43">
        <f>0</f>
        <v>0</v>
      </c>
      <c r="M43" s="18">
        <f t="shared" si="3"/>
        <v>0</v>
      </c>
      <c r="N43" s="19">
        <f t="shared" si="3"/>
        <v>0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1" customFormat="1" x14ac:dyDescent="0.2">
      <c r="A44" s="10" t="s">
        <v>83</v>
      </c>
      <c r="B44" s="11" t="s">
        <v>41</v>
      </c>
      <c r="C44" s="51"/>
      <c r="D44" s="51"/>
      <c r="E44" s="12">
        <v>0</v>
      </c>
      <c r="F44" s="18">
        <v>0</v>
      </c>
      <c r="G44" s="41"/>
      <c r="H44" s="12"/>
      <c r="I44" s="12">
        <v>0</v>
      </c>
      <c r="J44" s="43">
        <f>0</f>
        <v>0</v>
      </c>
      <c r="K44" s="33"/>
      <c r="L44" s="43">
        <f>0</f>
        <v>0</v>
      </c>
      <c r="M44" s="18">
        <f t="shared" si="3"/>
        <v>0</v>
      </c>
      <c r="N44" s="19">
        <f t="shared" si="3"/>
        <v>0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1" customFormat="1" ht="13.5" thickBot="1" x14ac:dyDescent="0.25">
      <c r="A45" s="13" t="s">
        <v>84</v>
      </c>
      <c r="B45" s="14" t="s">
        <v>42</v>
      </c>
      <c r="C45" s="53">
        <f>C4+C40</f>
        <v>22940</v>
      </c>
      <c r="D45" s="53">
        <f>D20</f>
        <v>22</v>
      </c>
      <c r="E45" s="31">
        <v>9761</v>
      </c>
      <c r="F45" s="22">
        <v>0</v>
      </c>
      <c r="G45" s="31">
        <f t="shared" ref="G45:H45" si="14">SUM(G4,G39:G44)</f>
        <v>11367</v>
      </c>
      <c r="H45" s="31">
        <f t="shared" si="14"/>
        <v>3</v>
      </c>
      <c r="I45" s="40">
        <f>SUM(I4,I40)</f>
        <v>5443</v>
      </c>
      <c r="J45" s="45">
        <f t="shared" ref="J45" si="15">J4+SUM(J39:J44)</f>
        <v>0</v>
      </c>
      <c r="K45" s="34">
        <v>3051.4</v>
      </c>
      <c r="L45" s="45">
        <f t="shared" ref="L45" si="16">L4+SUM(L39:L44)</f>
        <v>0</v>
      </c>
      <c r="M45" s="22">
        <f t="shared" si="3"/>
        <v>52562.400000000001</v>
      </c>
      <c r="N45" s="23">
        <f t="shared" si="3"/>
        <v>25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</row>
    <row r="48" spans="1:44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</row>
    <row r="49" spans="3:4" x14ac:dyDescent="0.2">
      <c r="C49" s="4"/>
      <c r="D49" s="4"/>
    </row>
    <row r="74" spans="1:49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1:49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1:49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1:49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1:49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1:49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1:49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1:49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1:49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1:49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1:49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1:49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1:49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1:49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1:49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1:49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1:49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1:49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1:49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1:49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1:49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1:49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1:49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1:49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1:49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1:49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1:49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1:49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1:49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1:49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1:49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1:49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1:49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1:49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1:49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1:49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1:49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1:49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1:49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1:49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1:49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1:49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1:49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1:49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1:49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1:49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1:49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1:49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</sheetData>
  <mergeCells count="6">
    <mergeCell ref="M2:N2"/>
    <mergeCell ref="C2:D2"/>
    <mergeCell ref="E2:F2"/>
    <mergeCell ref="G2:H2"/>
    <mergeCell ref="I2:J2"/>
    <mergeCell ref="K2:L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W127"/>
  <sheetViews>
    <sheetView zoomScale="90" zoomScaleNormal="90" workbookViewId="0">
      <selection activeCell="C4" sqref="C4:D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4" width="15.42578125" style="5" customWidth="1"/>
    <col min="15" max="16384" width="9.140625" style="5"/>
  </cols>
  <sheetData>
    <row r="1" spans="1:44" x14ac:dyDescent="0.2">
      <c r="A1" s="17" t="s">
        <v>100</v>
      </c>
    </row>
    <row r="2" spans="1:44" s="7" customFormat="1" ht="15" customHeight="1" x14ac:dyDescent="0.25">
      <c r="A2" s="8"/>
      <c r="B2" s="9"/>
      <c r="C2" s="46" t="s">
        <v>85</v>
      </c>
      <c r="D2" s="48"/>
      <c r="E2" s="46" t="s">
        <v>86</v>
      </c>
      <c r="F2" s="48"/>
      <c r="G2" s="46" t="s">
        <v>91</v>
      </c>
      <c r="H2" s="48"/>
      <c r="I2" s="46" t="s">
        <v>88</v>
      </c>
      <c r="J2" s="48"/>
      <c r="K2" s="46" t="s">
        <v>89</v>
      </c>
      <c r="L2" s="48"/>
      <c r="M2" s="46" t="s">
        <v>90</v>
      </c>
      <c r="N2" s="47"/>
    </row>
    <row r="3" spans="1:44" s="7" customFormat="1" x14ac:dyDescent="0.25">
      <c r="A3" s="24"/>
      <c r="B3" s="25"/>
      <c r="C3" s="25" t="s">
        <v>92</v>
      </c>
      <c r="D3" s="25" t="s">
        <v>93</v>
      </c>
      <c r="E3" s="25" t="s">
        <v>92</v>
      </c>
      <c r="F3" s="25" t="s">
        <v>93</v>
      </c>
      <c r="G3" s="25" t="s">
        <v>92</v>
      </c>
      <c r="H3" s="25" t="s">
        <v>93</v>
      </c>
      <c r="I3" s="25" t="s">
        <v>92</v>
      </c>
      <c r="J3" s="25" t="s">
        <v>93</v>
      </c>
      <c r="K3" s="25" t="s">
        <v>92</v>
      </c>
      <c r="L3" s="25" t="s">
        <v>93</v>
      </c>
      <c r="M3" s="25" t="s">
        <v>92</v>
      </c>
      <c r="N3" s="26" t="s">
        <v>93</v>
      </c>
    </row>
    <row r="4" spans="1:44" s="1" customFormat="1" ht="15" x14ac:dyDescent="0.2">
      <c r="A4" s="36" t="s">
        <v>59</v>
      </c>
      <c r="B4" s="11" t="s">
        <v>1</v>
      </c>
      <c r="C4" s="53">
        <v>152</v>
      </c>
      <c r="D4" s="53">
        <v>0</v>
      </c>
      <c r="E4" s="31">
        <v>82</v>
      </c>
      <c r="F4" s="18">
        <v>0</v>
      </c>
      <c r="G4" s="31">
        <f t="shared" ref="G4:H4" si="0">G5+G22</f>
        <v>58</v>
      </c>
      <c r="H4" s="31">
        <f t="shared" si="0"/>
        <v>16</v>
      </c>
      <c r="I4" s="27">
        <f>I5+I22+I29</f>
        <v>23</v>
      </c>
      <c r="J4" s="31">
        <v>0</v>
      </c>
      <c r="K4" s="31">
        <v>19</v>
      </c>
      <c r="L4" s="18"/>
      <c r="M4" s="18">
        <f>C4+E4+G4+I4+K4</f>
        <v>334</v>
      </c>
      <c r="N4" s="19">
        <f>D4+F4+H4+J4+L4</f>
        <v>16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s="2" customFormat="1" ht="15" x14ac:dyDescent="0.2">
      <c r="A5" s="36" t="s">
        <v>60</v>
      </c>
      <c r="B5" s="11" t="s">
        <v>2</v>
      </c>
      <c r="C5" s="53">
        <v>152</v>
      </c>
      <c r="D5" s="53">
        <v>0</v>
      </c>
      <c r="E5" s="31">
        <v>82</v>
      </c>
      <c r="F5" s="18">
        <v>0</v>
      </c>
      <c r="G5" s="31">
        <f t="shared" ref="G5:H5" si="1">SUM(G6,G18,G12)</f>
        <v>54</v>
      </c>
      <c r="H5" s="31">
        <f t="shared" si="1"/>
        <v>0</v>
      </c>
      <c r="I5" s="27">
        <f>SUM(I12,I6)</f>
        <v>12</v>
      </c>
      <c r="J5" s="31">
        <v>0</v>
      </c>
      <c r="K5" s="31">
        <v>10</v>
      </c>
      <c r="L5" s="18"/>
      <c r="M5" s="18">
        <f t="shared" ref="M5:N45" si="2">C5+E5+G5+I5+K5</f>
        <v>310</v>
      </c>
      <c r="N5" s="19">
        <f t="shared" si="2"/>
        <v>0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" customFormat="1" ht="15" x14ac:dyDescent="0.2">
      <c r="A6" s="37" t="s">
        <v>61</v>
      </c>
      <c r="B6" s="16" t="s">
        <v>3</v>
      </c>
      <c r="C6" s="53">
        <v>152</v>
      </c>
      <c r="D6" s="53">
        <v>0</v>
      </c>
      <c r="E6" s="31">
        <v>66</v>
      </c>
      <c r="F6" s="20">
        <v>0</v>
      </c>
      <c r="G6" s="31">
        <f t="shared" ref="G6:H6" si="3">SUM(G7:G11)</f>
        <v>53</v>
      </c>
      <c r="H6" s="31">
        <f t="shared" si="3"/>
        <v>0</v>
      </c>
      <c r="I6" s="27">
        <f>SUM(I7:I11)</f>
        <v>11</v>
      </c>
      <c r="J6" s="31">
        <v>0</v>
      </c>
      <c r="K6" s="31">
        <v>6</v>
      </c>
      <c r="L6" s="20"/>
      <c r="M6" s="18">
        <f t="shared" si="2"/>
        <v>288</v>
      </c>
      <c r="N6" s="19">
        <f t="shared" si="2"/>
        <v>0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" customFormat="1" ht="15" x14ac:dyDescent="0.2">
      <c r="A7" s="37" t="s">
        <v>62</v>
      </c>
      <c r="B7" s="16" t="s">
        <v>4</v>
      </c>
      <c r="C7" s="54">
        <f>2+79+2+1+36</f>
        <v>120</v>
      </c>
      <c r="D7" s="54"/>
      <c r="E7" s="12">
        <v>46</v>
      </c>
      <c r="F7" s="20">
        <v>0</v>
      </c>
      <c r="G7" s="12">
        <v>53</v>
      </c>
      <c r="H7" s="12"/>
      <c r="I7" s="12">
        <f>7</f>
        <v>7</v>
      </c>
      <c r="J7" s="12">
        <v>0</v>
      </c>
      <c r="K7" s="12">
        <v>6</v>
      </c>
      <c r="L7" s="20"/>
      <c r="M7" s="18">
        <f t="shared" si="2"/>
        <v>232</v>
      </c>
      <c r="N7" s="19">
        <f t="shared" si="2"/>
        <v>0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" customFormat="1" ht="15" x14ac:dyDescent="0.2">
      <c r="A8" s="37" t="s">
        <v>63</v>
      </c>
      <c r="B8" s="16" t="s">
        <v>5</v>
      </c>
      <c r="C8" s="54"/>
      <c r="D8" s="54"/>
      <c r="E8" s="12">
        <v>0</v>
      </c>
      <c r="F8" s="20">
        <v>0</v>
      </c>
      <c r="G8" s="41"/>
      <c r="H8" s="12"/>
      <c r="I8" s="12">
        <v>0</v>
      </c>
      <c r="J8" s="12">
        <f>0</f>
        <v>0</v>
      </c>
      <c r="K8" s="12"/>
      <c r="L8" s="20"/>
      <c r="M8" s="18">
        <f t="shared" si="2"/>
        <v>0</v>
      </c>
      <c r="N8" s="19">
        <f t="shared" si="2"/>
        <v>0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" customFormat="1" ht="15" x14ac:dyDescent="0.2">
      <c r="A9" s="37" t="s">
        <v>64</v>
      </c>
      <c r="B9" s="16" t="s">
        <v>6</v>
      </c>
      <c r="C9" s="54">
        <f>9+21</f>
        <v>30</v>
      </c>
      <c r="D9" s="54"/>
      <c r="E9" s="12">
        <v>4</v>
      </c>
      <c r="F9" s="20">
        <v>0</v>
      </c>
      <c r="G9" s="12"/>
      <c r="H9" s="12"/>
      <c r="I9" s="12">
        <f>2</f>
        <v>2</v>
      </c>
      <c r="J9" s="12">
        <v>0</v>
      </c>
      <c r="K9" s="12">
        <v>0</v>
      </c>
      <c r="L9" s="20"/>
      <c r="M9" s="18">
        <f t="shared" si="2"/>
        <v>36</v>
      </c>
      <c r="N9" s="19">
        <f t="shared" si="2"/>
        <v>0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" customFormat="1" ht="15" x14ac:dyDescent="0.2">
      <c r="A10" s="37" t="s">
        <v>65</v>
      </c>
      <c r="B10" s="16" t="s">
        <v>7</v>
      </c>
      <c r="C10" s="54"/>
      <c r="D10" s="54"/>
      <c r="E10" s="12">
        <v>16</v>
      </c>
      <c r="F10" s="20">
        <v>0</v>
      </c>
      <c r="G10" s="41"/>
      <c r="H10" s="12"/>
      <c r="I10" s="12">
        <f>2</f>
        <v>2</v>
      </c>
      <c r="J10" s="12">
        <f>0</f>
        <v>0</v>
      </c>
      <c r="K10" s="12"/>
      <c r="L10" s="20"/>
      <c r="M10" s="18">
        <f t="shared" si="2"/>
        <v>18</v>
      </c>
      <c r="N10" s="19">
        <f t="shared" si="2"/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" customFormat="1" ht="15" x14ac:dyDescent="0.2">
      <c r="A11" s="37" t="s">
        <v>66</v>
      </c>
      <c r="B11" s="16" t="s">
        <v>8</v>
      </c>
      <c r="C11" s="54">
        <v>2</v>
      </c>
      <c r="D11" s="54"/>
      <c r="E11" s="12">
        <v>0</v>
      </c>
      <c r="F11" s="20">
        <v>0</v>
      </c>
      <c r="G11" s="41"/>
      <c r="H11" s="12"/>
      <c r="I11" s="12">
        <v>0</v>
      </c>
      <c r="J11" s="12">
        <f>0</f>
        <v>0</v>
      </c>
      <c r="K11" s="12"/>
      <c r="L11" s="20"/>
      <c r="M11" s="18">
        <f t="shared" si="2"/>
        <v>2</v>
      </c>
      <c r="N11" s="19">
        <f t="shared" si="2"/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" customFormat="1" ht="15" x14ac:dyDescent="0.2">
      <c r="A12" s="37" t="s">
        <v>67</v>
      </c>
      <c r="B12" s="16" t="s">
        <v>9</v>
      </c>
      <c r="C12" s="52">
        <f>SUM(C13:C17)</f>
        <v>20</v>
      </c>
      <c r="D12" s="52"/>
      <c r="E12" s="31">
        <v>16</v>
      </c>
      <c r="F12" s="20">
        <v>0</v>
      </c>
      <c r="G12" s="38">
        <f t="shared" ref="G12:H12" si="4">SUM(G13:G17)</f>
        <v>1</v>
      </c>
      <c r="H12" s="38">
        <f t="shared" si="4"/>
        <v>0</v>
      </c>
      <c r="I12" s="29">
        <f>SUM(I17,I14)</f>
        <v>1</v>
      </c>
      <c r="J12" s="31">
        <f>SUM(J13:J17)</f>
        <v>0</v>
      </c>
      <c r="K12" s="31">
        <v>4</v>
      </c>
      <c r="L12" s="20"/>
      <c r="M12" s="18">
        <f t="shared" si="2"/>
        <v>42</v>
      </c>
      <c r="N12" s="19">
        <f t="shared" si="2"/>
        <v>0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" customFormat="1" ht="15" x14ac:dyDescent="0.2">
      <c r="A13" s="37" t="s">
        <v>68</v>
      </c>
      <c r="B13" s="16" t="s">
        <v>10</v>
      </c>
      <c r="C13" s="54"/>
      <c r="D13" s="54"/>
      <c r="E13" s="12">
        <v>0</v>
      </c>
      <c r="F13" s="20">
        <v>0</v>
      </c>
      <c r="G13" s="41"/>
      <c r="H13" s="12"/>
      <c r="I13" s="12">
        <v>0</v>
      </c>
      <c r="J13" s="12">
        <f>0</f>
        <v>0</v>
      </c>
      <c r="K13" s="12">
        <v>0</v>
      </c>
      <c r="L13" s="20"/>
      <c r="M13" s="18">
        <f t="shared" si="2"/>
        <v>0</v>
      </c>
      <c r="N13" s="19">
        <f t="shared" si="2"/>
        <v>0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" customFormat="1" ht="15" x14ac:dyDescent="0.2">
      <c r="A14" s="37" t="s">
        <v>69</v>
      </c>
      <c r="B14" s="16" t="s">
        <v>11</v>
      </c>
      <c r="C14" s="54">
        <f>17</f>
        <v>17</v>
      </c>
      <c r="D14" s="54"/>
      <c r="E14" s="12">
        <v>16</v>
      </c>
      <c r="F14" s="20">
        <v>0</v>
      </c>
      <c r="G14" s="12">
        <v>0</v>
      </c>
      <c r="H14" s="12"/>
      <c r="I14" s="12">
        <f>1</f>
        <v>1</v>
      </c>
      <c r="J14" s="12">
        <f>0</f>
        <v>0</v>
      </c>
      <c r="K14" s="12">
        <v>4</v>
      </c>
      <c r="L14" s="20"/>
      <c r="M14" s="18">
        <f t="shared" si="2"/>
        <v>38</v>
      </c>
      <c r="N14" s="19">
        <f t="shared" si="2"/>
        <v>0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" customFormat="1" ht="15" x14ac:dyDescent="0.2">
      <c r="A15" s="37" t="s">
        <v>70</v>
      </c>
      <c r="B15" s="16" t="s">
        <v>12</v>
      </c>
      <c r="C15" s="54"/>
      <c r="D15" s="54"/>
      <c r="E15" s="12">
        <v>0</v>
      </c>
      <c r="F15" s="20">
        <v>0</v>
      </c>
      <c r="G15" s="41"/>
      <c r="H15" s="12"/>
      <c r="I15" s="12">
        <v>0</v>
      </c>
      <c r="J15" s="12">
        <f>0</f>
        <v>0</v>
      </c>
      <c r="K15" s="12"/>
      <c r="L15" s="20"/>
      <c r="M15" s="18">
        <f t="shared" si="2"/>
        <v>0</v>
      </c>
      <c r="N15" s="19">
        <f t="shared" si="2"/>
        <v>0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" customFormat="1" ht="15" x14ac:dyDescent="0.2">
      <c r="A16" s="37" t="s">
        <v>71</v>
      </c>
      <c r="B16" s="16" t="s">
        <v>13</v>
      </c>
      <c r="C16" s="54"/>
      <c r="D16" s="54"/>
      <c r="E16" s="12">
        <v>0</v>
      </c>
      <c r="F16" s="20">
        <v>0</v>
      </c>
      <c r="G16" s="41"/>
      <c r="H16" s="12"/>
      <c r="I16" s="12">
        <v>0</v>
      </c>
      <c r="J16" s="12">
        <f>0</f>
        <v>0</v>
      </c>
      <c r="K16" s="12"/>
      <c r="L16" s="20"/>
      <c r="M16" s="18">
        <f t="shared" si="2"/>
        <v>0</v>
      </c>
      <c r="N16" s="19">
        <f t="shared" si="2"/>
        <v>0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" customFormat="1" ht="15" x14ac:dyDescent="0.2">
      <c r="A17" s="37" t="s">
        <v>72</v>
      </c>
      <c r="B17" s="16" t="s">
        <v>14</v>
      </c>
      <c r="C17" s="54">
        <f>2+1</f>
        <v>3</v>
      </c>
      <c r="D17" s="54"/>
      <c r="E17" s="12">
        <v>0</v>
      </c>
      <c r="F17" s="20">
        <v>0</v>
      </c>
      <c r="G17" s="12">
        <v>1</v>
      </c>
      <c r="H17" s="12"/>
      <c r="I17" s="12"/>
      <c r="J17" s="12">
        <f>0</f>
        <v>0</v>
      </c>
      <c r="K17" s="12">
        <v>0</v>
      </c>
      <c r="L17" s="20"/>
      <c r="M17" s="18">
        <f t="shared" si="2"/>
        <v>4</v>
      </c>
      <c r="N17" s="19">
        <f t="shared" si="2"/>
        <v>0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" customFormat="1" ht="15" x14ac:dyDescent="0.2">
      <c r="A18" s="37" t="s">
        <v>73</v>
      </c>
      <c r="B18" s="16" t="s">
        <v>15</v>
      </c>
      <c r="C18" s="52"/>
      <c r="D18" s="52"/>
      <c r="E18" s="31">
        <v>0</v>
      </c>
      <c r="F18" s="20">
        <v>0</v>
      </c>
      <c r="G18" s="31">
        <f t="shared" ref="G18:H18" si="5">SUM(G19:G21)</f>
        <v>0</v>
      </c>
      <c r="H18" s="31">
        <f t="shared" si="5"/>
        <v>0</v>
      </c>
      <c r="I18" s="30">
        <v>0</v>
      </c>
      <c r="J18" s="31">
        <f>SUM(J19:J21)</f>
        <v>0</v>
      </c>
      <c r="K18" s="31"/>
      <c r="L18" s="20"/>
      <c r="M18" s="18">
        <f t="shared" si="2"/>
        <v>0</v>
      </c>
      <c r="N18" s="19">
        <f t="shared" si="2"/>
        <v>0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" customFormat="1" ht="15" x14ac:dyDescent="0.2">
      <c r="A19" s="37" t="s">
        <v>74</v>
      </c>
      <c r="B19" s="16" t="s">
        <v>16</v>
      </c>
      <c r="C19" s="54"/>
      <c r="D19" s="54"/>
      <c r="E19" s="12">
        <v>0</v>
      </c>
      <c r="F19" s="20">
        <v>0</v>
      </c>
      <c r="G19" s="41"/>
      <c r="H19" s="12"/>
      <c r="I19" s="12">
        <v>0</v>
      </c>
      <c r="J19" s="12">
        <f>0</f>
        <v>0</v>
      </c>
      <c r="K19" s="12"/>
      <c r="L19" s="20"/>
      <c r="M19" s="18">
        <f t="shared" si="2"/>
        <v>0</v>
      </c>
      <c r="N19" s="19">
        <f t="shared" si="2"/>
        <v>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" customFormat="1" ht="15" x14ac:dyDescent="0.2">
      <c r="A20" s="37" t="s">
        <v>75</v>
      </c>
      <c r="B20" s="16" t="s">
        <v>17</v>
      </c>
      <c r="C20" s="54"/>
      <c r="D20" s="54">
        <v>4</v>
      </c>
      <c r="E20" s="12">
        <v>0</v>
      </c>
      <c r="F20" s="20">
        <v>0</v>
      </c>
      <c r="G20" s="41"/>
      <c r="H20" s="12"/>
      <c r="I20" s="12">
        <v>0</v>
      </c>
      <c r="J20" s="12">
        <f>0</f>
        <v>0</v>
      </c>
      <c r="K20" s="12"/>
      <c r="L20" s="20"/>
      <c r="M20" s="18">
        <f t="shared" si="2"/>
        <v>0</v>
      </c>
      <c r="N20" s="19">
        <f t="shared" si="2"/>
        <v>4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" customFormat="1" x14ac:dyDescent="0.2">
      <c r="A21" s="15" t="s">
        <v>76</v>
      </c>
      <c r="B21" s="16" t="s">
        <v>18</v>
      </c>
      <c r="C21" s="54"/>
      <c r="D21" s="54"/>
      <c r="E21" s="12">
        <v>0</v>
      </c>
      <c r="F21" s="20">
        <v>0</v>
      </c>
      <c r="G21" s="41"/>
      <c r="H21" s="12"/>
      <c r="I21" s="12">
        <v>0</v>
      </c>
      <c r="J21" s="12">
        <f>0</f>
        <v>0</v>
      </c>
      <c r="K21" s="12"/>
      <c r="L21" s="20"/>
      <c r="M21" s="18">
        <f t="shared" si="2"/>
        <v>0</v>
      </c>
      <c r="N21" s="19">
        <f t="shared" si="2"/>
        <v>0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" customFormat="1" x14ac:dyDescent="0.2">
      <c r="A22" s="10" t="s">
        <v>60</v>
      </c>
      <c r="B22" s="11" t="s">
        <v>19</v>
      </c>
      <c r="C22" s="52"/>
      <c r="D22" s="53"/>
      <c r="E22" s="31">
        <v>0</v>
      </c>
      <c r="F22" s="18">
        <v>0</v>
      </c>
      <c r="G22" s="31">
        <f t="shared" ref="G22:H22" si="6">SUM(G23,G29,G35)</f>
        <v>4</v>
      </c>
      <c r="H22" s="31">
        <f t="shared" si="6"/>
        <v>16</v>
      </c>
      <c r="I22" s="30">
        <f>SUM(I23,I35)</f>
        <v>6</v>
      </c>
      <c r="J22" s="30">
        <f t="shared" ref="J22" si="7">J23+J35</f>
        <v>0</v>
      </c>
      <c r="K22" s="31">
        <v>9</v>
      </c>
      <c r="L22" s="18"/>
      <c r="M22" s="18">
        <f t="shared" si="2"/>
        <v>19</v>
      </c>
      <c r="N22" s="19">
        <f t="shared" si="2"/>
        <v>16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" customFormat="1" ht="15" x14ac:dyDescent="0.2">
      <c r="A23" s="37" t="s">
        <v>62</v>
      </c>
      <c r="B23" s="16" t="s">
        <v>20</v>
      </c>
      <c r="C23" s="52">
        <f>SUM(C24:C28)</f>
        <v>9</v>
      </c>
      <c r="D23" s="53"/>
      <c r="E23" s="31">
        <v>0</v>
      </c>
      <c r="F23" s="20">
        <v>0</v>
      </c>
      <c r="G23" s="31">
        <f t="shared" ref="G23:J23" si="8">SUM(G24:G28)</f>
        <v>4</v>
      </c>
      <c r="H23" s="31">
        <f t="shared" si="8"/>
        <v>0</v>
      </c>
      <c r="I23" s="30">
        <f t="shared" si="8"/>
        <v>6</v>
      </c>
      <c r="J23" s="31">
        <f t="shared" si="8"/>
        <v>0</v>
      </c>
      <c r="K23" s="31">
        <v>9</v>
      </c>
      <c r="L23" s="20"/>
      <c r="M23" s="18">
        <f t="shared" si="2"/>
        <v>28</v>
      </c>
      <c r="N23" s="19">
        <f t="shared" si="2"/>
        <v>0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" customFormat="1" ht="15" x14ac:dyDescent="0.2">
      <c r="A24" s="37" t="s">
        <v>63</v>
      </c>
      <c r="B24" s="16" t="s">
        <v>21</v>
      </c>
      <c r="C24" s="54"/>
      <c r="D24" s="51"/>
      <c r="E24" s="12">
        <v>0</v>
      </c>
      <c r="F24" s="20">
        <v>0</v>
      </c>
      <c r="G24" s="41"/>
      <c r="H24" s="12"/>
      <c r="I24" s="12">
        <v>0</v>
      </c>
      <c r="J24" s="12">
        <f>0</f>
        <v>0</v>
      </c>
      <c r="K24" s="12"/>
      <c r="L24" s="20"/>
      <c r="M24" s="18">
        <f t="shared" si="2"/>
        <v>0</v>
      </c>
      <c r="N24" s="19">
        <f t="shared" si="2"/>
        <v>0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" customFormat="1" ht="15" x14ac:dyDescent="0.2">
      <c r="A25" s="37" t="s">
        <v>64</v>
      </c>
      <c r="B25" s="16" t="s">
        <v>22</v>
      </c>
      <c r="C25" s="54">
        <v>9</v>
      </c>
      <c r="D25" s="51"/>
      <c r="E25" s="12">
        <v>0</v>
      </c>
      <c r="F25" s="20">
        <v>0</v>
      </c>
      <c r="G25" s="12">
        <v>4</v>
      </c>
      <c r="H25" s="12"/>
      <c r="I25" s="12">
        <v>6</v>
      </c>
      <c r="J25" s="12">
        <f>0</f>
        <v>0</v>
      </c>
      <c r="K25" s="12">
        <v>9</v>
      </c>
      <c r="L25" s="20"/>
      <c r="M25" s="18">
        <f t="shared" si="2"/>
        <v>28</v>
      </c>
      <c r="N25" s="19">
        <f t="shared" si="2"/>
        <v>0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" customFormat="1" ht="15" x14ac:dyDescent="0.2">
      <c r="A26" s="37" t="s">
        <v>65</v>
      </c>
      <c r="B26" s="16" t="s">
        <v>23</v>
      </c>
      <c r="C26" s="54"/>
      <c r="D26" s="51"/>
      <c r="E26" s="12">
        <v>0</v>
      </c>
      <c r="F26" s="20">
        <v>0</v>
      </c>
      <c r="G26" s="41"/>
      <c r="H26" s="12"/>
      <c r="I26" s="12">
        <v>0</v>
      </c>
      <c r="J26" s="12">
        <f>0</f>
        <v>0</v>
      </c>
      <c r="K26" s="12"/>
      <c r="L26" s="20"/>
      <c r="M26" s="18">
        <f t="shared" si="2"/>
        <v>0</v>
      </c>
      <c r="N26" s="19">
        <f t="shared" si="2"/>
        <v>0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" customFormat="1" ht="15" x14ac:dyDescent="0.2">
      <c r="A27" s="37" t="s">
        <v>66</v>
      </c>
      <c r="B27" s="16" t="s">
        <v>24</v>
      </c>
      <c r="C27" s="54"/>
      <c r="D27" s="51"/>
      <c r="E27" s="12">
        <v>0</v>
      </c>
      <c r="F27" s="20">
        <v>0</v>
      </c>
      <c r="G27" s="41"/>
      <c r="H27" s="12"/>
      <c r="I27" s="12">
        <v>0</v>
      </c>
      <c r="J27" s="12">
        <f>0</f>
        <v>0</v>
      </c>
      <c r="K27" s="12"/>
      <c r="L27" s="20"/>
      <c r="M27" s="18">
        <f t="shared" si="2"/>
        <v>0</v>
      </c>
      <c r="N27" s="19">
        <f t="shared" si="2"/>
        <v>0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" customFormat="1" ht="15" x14ac:dyDescent="0.2">
      <c r="A28" s="37" t="s">
        <v>67</v>
      </c>
      <c r="B28" s="16" t="s">
        <v>25</v>
      </c>
      <c r="C28" s="54"/>
      <c r="D28" s="51"/>
      <c r="E28" s="12">
        <v>0</v>
      </c>
      <c r="F28" s="20">
        <v>0</v>
      </c>
      <c r="G28" s="41"/>
      <c r="H28" s="12"/>
      <c r="I28" s="12">
        <v>0</v>
      </c>
      <c r="J28" s="12">
        <f>0</f>
        <v>0</v>
      </c>
      <c r="K28" s="12"/>
      <c r="L28" s="20"/>
      <c r="M28" s="18">
        <f t="shared" si="2"/>
        <v>0</v>
      </c>
      <c r="N28" s="19">
        <f t="shared" si="2"/>
        <v>0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" customFormat="1" ht="15" x14ac:dyDescent="0.2">
      <c r="A29" s="37" t="s">
        <v>68</v>
      </c>
      <c r="B29" s="16" t="s">
        <v>26</v>
      </c>
      <c r="C29" s="52">
        <f>SUM(C30:C34)</f>
        <v>17</v>
      </c>
      <c r="D29" s="52"/>
      <c r="E29" s="31">
        <v>0</v>
      </c>
      <c r="F29" s="20">
        <v>0</v>
      </c>
      <c r="G29" s="31">
        <f t="shared" ref="G29:H29" si="9">SUM(G30:G34)</f>
        <v>0</v>
      </c>
      <c r="H29" s="31">
        <f t="shared" si="9"/>
        <v>0</v>
      </c>
      <c r="I29" s="30">
        <f>SUM(I30:I34)</f>
        <v>5</v>
      </c>
      <c r="J29" s="31">
        <f>SUM(J30:J34)</f>
        <v>0</v>
      </c>
      <c r="K29" s="31">
        <v>0</v>
      </c>
      <c r="L29" s="20"/>
      <c r="M29" s="18">
        <f t="shared" si="2"/>
        <v>22</v>
      </c>
      <c r="N29" s="19">
        <f t="shared" si="2"/>
        <v>0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" customFormat="1" ht="15" x14ac:dyDescent="0.2">
      <c r="A30" s="37" t="s">
        <v>69</v>
      </c>
      <c r="B30" s="16" t="s">
        <v>27</v>
      </c>
      <c r="C30" s="54"/>
      <c r="D30" s="54"/>
      <c r="E30" s="12">
        <v>0</v>
      </c>
      <c r="F30" s="20">
        <v>0</v>
      </c>
      <c r="G30" s="41"/>
      <c r="H30" s="12"/>
      <c r="I30" s="12"/>
      <c r="J30" s="12">
        <f>0</f>
        <v>0</v>
      </c>
      <c r="K30" s="12">
        <v>0</v>
      </c>
      <c r="L30" s="20"/>
      <c r="M30" s="18">
        <f t="shared" si="2"/>
        <v>0</v>
      </c>
      <c r="N30" s="19">
        <f t="shared" si="2"/>
        <v>0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" customFormat="1" ht="15" x14ac:dyDescent="0.2">
      <c r="A31" s="37" t="s">
        <v>70</v>
      </c>
      <c r="B31" s="16" t="s">
        <v>28</v>
      </c>
      <c r="C31" s="54">
        <v>16</v>
      </c>
      <c r="D31" s="54"/>
      <c r="E31" s="12">
        <v>0</v>
      </c>
      <c r="F31" s="20">
        <v>0</v>
      </c>
      <c r="G31" s="41"/>
      <c r="H31" s="12"/>
      <c r="I31" s="12">
        <f>2+1+1</f>
        <v>4</v>
      </c>
      <c r="J31" s="12">
        <f>0</f>
        <v>0</v>
      </c>
      <c r="K31" s="12">
        <v>0</v>
      </c>
      <c r="L31" s="20"/>
      <c r="M31" s="18">
        <f t="shared" si="2"/>
        <v>20</v>
      </c>
      <c r="N31" s="19">
        <f t="shared" si="2"/>
        <v>0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" customFormat="1" ht="15" x14ac:dyDescent="0.2">
      <c r="A32" s="37" t="s">
        <v>71</v>
      </c>
      <c r="B32" s="16" t="s">
        <v>29</v>
      </c>
      <c r="C32" s="54"/>
      <c r="D32" s="54"/>
      <c r="E32" s="12">
        <v>0</v>
      </c>
      <c r="F32" s="20">
        <v>0</v>
      </c>
      <c r="G32" s="41"/>
      <c r="H32" s="12"/>
      <c r="I32" s="12">
        <v>0</v>
      </c>
      <c r="J32" s="12">
        <f>0</f>
        <v>0</v>
      </c>
      <c r="K32" s="12"/>
      <c r="L32" s="20"/>
      <c r="M32" s="18">
        <f t="shared" si="2"/>
        <v>0</v>
      </c>
      <c r="N32" s="19">
        <f t="shared" si="2"/>
        <v>0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" customFormat="1" ht="15" x14ac:dyDescent="0.2">
      <c r="A33" s="37" t="s">
        <v>72</v>
      </c>
      <c r="B33" s="16" t="s">
        <v>30</v>
      </c>
      <c r="C33" s="54"/>
      <c r="D33" s="54"/>
      <c r="E33" s="12">
        <v>0</v>
      </c>
      <c r="F33" s="20">
        <v>0</v>
      </c>
      <c r="G33" s="41"/>
      <c r="H33" s="12"/>
      <c r="I33" s="12">
        <f>1</f>
        <v>1</v>
      </c>
      <c r="J33" s="12">
        <f>0</f>
        <v>0</v>
      </c>
      <c r="K33" s="12"/>
      <c r="L33" s="20"/>
      <c r="M33" s="18">
        <f t="shared" si="2"/>
        <v>1</v>
      </c>
      <c r="N33" s="19">
        <f t="shared" si="2"/>
        <v>0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" customFormat="1" ht="15" x14ac:dyDescent="0.2">
      <c r="A34" s="37" t="s">
        <v>73</v>
      </c>
      <c r="B34" s="16" t="s">
        <v>31</v>
      </c>
      <c r="C34" s="54">
        <f>1</f>
        <v>1</v>
      </c>
      <c r="D34" s="54"/>
      <c r="E34" s="12">
        <v>0</v>
      </c>
      <c r="F34" s="20">
        <v>0</v>
      </c>
      <c r="G34" s="41"/>
      <c r="H34" s="12"/>
      <c r="I34" s="12">
        <v>0</v>
      </c>
      <c r="J34" s="12">
        <f>0</f>
        <v>0</v>
      </c>
      <c r="K34" s="12">
        <v>0</v>
      </c>
      <c r="L34" s="20"/>
      <c r="M34" s="18">
        <f t="shared" si="2"/>
        <v>1</v>
      </c>
      <c r="N34" s="19">
        <f t="shared" si="2"/>
        <v>0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" customFormat="1" ht="15" x14ac:dyDescent="0.2">
      <c r="A35" s="37" t="s">
        <v>74</v>
      </c>
      <c r="B35" s="16" t="s">
        <v>32</v>
      </c>
      <c r="C35" s="52"/>
      <c r="D35" s="52"/>
      <c r="E35" s="31">
        <v>0</v>
      </c>
      <c r="F35" s="20">
        <v>0</v>
      </c>
      <c r="G35" s="31">
        <f t="shared" ref="G35:H35" si="10">SUM(G36:G38)</f>
        <v>0</v>
      </c>
      <c r="H35" s="31">
        <f t="shared" si="10"/>
        <v>16</v>
      </c>
      <c r="I35" s="30">
        <v>0</v>
      </c>
      <c r="J35" s="31">
        <f>SUM(J36:J38)</f>
        <v>0</v>
      </c>
      <c r="K35" s="31"/>
      <c r="L35" s="20"/>
      <c r="M35" s="18">
        <f t="shared" si="2"/>
        <v>0</v>
      </c>
      <c r="N35" s="19">
        <f t="shared" si="2"/>
        <v>16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" customFormat="1" x14ac:dyDescent="0.2">
      <c r="A36" s="15" t="s">
        <v>77</v>
      </c>
      <c r="B36" s="16" t="s">
        <v>33</v>
      </c>
      <c r="C36" s="51"/>
      <c r="D36" s="51"/>
      <c r="E36" s="12">
        <v>0</v>
      </c>
      <c r="F36" s="20">
        <v>0</v>
      </c>
      <c r="G36" s="41"/>
      <c r="H36" s="12">
        <v>16</v>
      </c>
      <c r="I36" s="12">
        <v>0</v>
      </c>
      <c r="J36" s="12">
        <f>0</f>
        <v>0</v>
      </c>
      <c r="K36" s="12"/>
      <c r="L36" s="20"/>
      <c r="M36" s="18">
        <f t="shared" si="2"/>
        <v>0</v>
      </c>
      <c r="N36" s="19">
        <f t="shared" si="2"/>
        <v>16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" customFormat="1" ht="15" x14ac:dyDescent="0.2">
      <c r="A37" s="37" t="s">
        <v>75</v>
      </c>
      <c r="B37" s="16" t="s">
        <v>34</v>
      </c>
      <c r="C37" s="51"/>
      <c r="D37" s="51"/>
      <c r="E37" s="12">
        <v>0</v>
      </c>
      <c r="F37" s="20">
        <v>0</v>
      </c>
      <c r="G37" s="41"/>
      <c r="H37" s="12"/>
      <c r="I37" s="12">
        <v>0</v>
      </c>
      <c r="J37" s="12">
        <f>0</f>
        <v>0</v>
      </c>
      <c r="K37" s="12"/>
      <c r="L37" s="20"/>
      <c r="M37" s="18">
        <f t="shared" si="2"/>
        <v>0</v>
      </c>
      <c r="N37" s="19">
        <f t="shared" si="2"/>
        <v>0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" customFormat="1" x14ac:dyDescent="0.2">
      <c r="A38" s="15" t="s">
        <v>76</v>
      </c>
      <c r="B38" s="16" t="s">
        <v>35</v>
      </c>
      <c r="C38" s="51"/>
      <c r="D38" s="51"/>
      <c r="E38" s="12">
        <v>0</v>
      </c>
      <c r="F38" s="20">
        <v>0</v>
      </c>
      <c r="G38" s="41"/>
      <c r="H38" s="12"/>
      <c r="I38" s="12">
        <v>0</v>
      </c>
      <c r="J38" s="12">
        <f>0</f>
        <v>0</v>
      </c>
      <c r="K38" s="12"/>
      <c r="L38" s="20"/>
      <c r="M38" s="18">
        <f t="shared" si="2"/>
        <v>0</v>
      </c>
      <c r="N38" s="19">
        <f t="shared" si="2"/>
        <v>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</row>
    <row r="39" spans="1:44" s="1" customFormat="1" ht="15" x14ac:dyDescent="0.2">
      <c r="A39" s="36" t="s">
        <v>78</v>
      </c>
      <c r="B39" s="11" t="s">
        <v>36</v>
      </c>
      <c r="C39" s="51"/>
      <c r="D39" s="51"/>
      <c r="E39" s="12">
        <v>0</v>
      </c>
      <c r="F39" s="18">
        <v>0</v>
      </c>
      <c r="G39" s="41"/>
      <c r="H39" s="12"/>
      <c r="I39" s="12">
        <v>0</v>
      </c>
      <c r="J39" s="12">
        <f>0</f>
        <v>0</v>
      </c>
      <c r="K39" s="12"/>
      <c r="L39" s="18"/>
      <c r="M39" s="18">
        <f t="shared" si="2"/>
        <v>0</v>
      </c>
      <c r="N39" s="19">
        <f t="shared" si="2"/>
        <v>0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</row>
    <row r="40" spans="1:44" s="1" customFormat="1" ht="25.5" x14ac:dyDescent="0.2">
      <c r="A40" s="10" t="s">
        <v>79</v>
      </c>
      <c r="B40" s="11" t="s">
        <v>37</v>
      </c>
      <c r="C40" s="54">
        <f>1+1+3</f>
        <v>5</v>
      </c>
      <c r="D40" s="54"/>
      <c r="E40" s="31">
        <v>2</v>
      </c>
      <c r="F40" s="18">
        <v>0</v>
      </c>
      <c r="G40" s="12">
        <v>21</v>
      </c>
      <c r="H40" s="12"/>
      <c r="I40" s="12">
        <v>7</v>
      </c>
      <c r="J40" s="12">
        <f>0</f>
        <v>0</v>
      </c>
      <c r="K40" s="12">
        <v>1</v>
      </c>
      <c r="L40" s="18"/>
      <c r="M40" s="18">
        <f t="shared" si="2"/>
        <v>36</v>
      </c>
      <c r="N40" s="19">
        <f t="shared" si="2"/>
        <v>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1:44" s="1" customFormat="1" x14ac:dyDescent="0.2">
      <c r="A41" s="10" t="s">
        <v>80</v>
      </c>
      <c r="B41" s="11" t="s">
        <v>38</v>
      </c>
      <c r="C41" s="51"/>
      <c r="D41" s="51"/>
      <c r="E41" s="12">
        <v>0</v>
      </c>
      <c r="F41" s="18">
        <v>0</v>
      </c>
      <c r="G41" s="41"/>
      <c r="H41" s="12"/>
      <c r="I41" s="12">
        <v>0</v>
      </c>
      <c r="J41" s="12">
        <f>0</f>
        <v>0</v>
      </c>
      <c r="K41" s="12"/>
      <c r="L41" s="18"/>
      <c r="M41" s="18">
        <f t="shared" si="2"/>
        <v>0</v>
      </c>
      <c r="N41" s="19">
        <f t="shared" si="2"/>
        <v>0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</row>
    <row r="42" spans="1:44" s="1" customFormat="1" x14ac:dyDescent="0.2">
      <c r="A42" s="10" t="s">
        <v>81</v>
      </c>
      <c r="B42" s="11" t="s">
        <v>39</v>
      </c>
      <c r="C42" s="51"/>
      <c r="D42" s="51"/>
      <c r="E42" s="12">
        <v>0</v>
      </c>
      <c r="F42" s="18">
        <v>0</v>
      </c>
      <c r="G42" s="41"/>
      <c r="H42" s="12"/>
      <c r="I42" s="12">
        <v>0</v>
      </c>
      <c r="J42" s="12">
        <f>0</f>
        <v>0</v>
      </c>
      <c r="K42" s="12"/>
      <c r="L42" s="18"/>
      <c r="M42" s="18">
        <f t="shared" si="2"/>
        <v>0</v>
      </c>
      <c r="N42" s="19">
        <f t="shared" si="2"/>
        <v>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1:44" s="1" customFormat="1" x14ac:dyDescent="0.2">
      <c r="A43" s="10" t="s">
        <v>82</v>
      </c>
      <c r="B43" s="11" t="s">
        <v>40</v>
      </c>
      <c r="C43" s="51"/>
      <c r="D43" s="51"/>
      <c r="E43" s="12">
        <v>0</v>
      </c>
      <c r="F43" s="18">
        <v>0</v>
      </c>
      <c r="G43" s="41"/>
      <c r="H43" s="12"/>
      <c r="I43" s="12">
        <v>0</v>
      </c>
      <c r="J43" s="12">
        <f>0</f>
        <v>0</v>
      </c>
      <c r="K43" s="12"/>
      <c r="L43" s="18"/>
      <c r="M43" s="18">
        <f t="shared" si="2"/>
        <v>0</v>
      </c>
      <c r="N43" s="19">
        <f t="shared" si="2"/>
        <v>0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1" customFormat="1" x14ac:dyDescent="0.2">
      <c r="A44" s="10" t="s">
        <v>83</v>
      </c>
      <c r="B44" s="11" t="s">
        <v>41</v>
      </c>
      <c r="C44" s="51"/>
      <c r="D44" s="51"/>
      <c r="E44" s="12">
        <v>0</v>
      </c>
      <c r="F44" s="18">
        <v>0</v>
      </c>
      <c r="G44" s="41"/>
      <c r="H44" s="12"/>
      <c r="I44" s="12">
        <v>0</v>
      </c>
      <c r="J44" s="12">
        <f>0</f>
        <v>0</v>
      </c>
      <c r="K44" s="12"/>
      <c r="L44" s="18"/>
      <c r="M44" s="18">
        <f t="shared" si="2"/>
        <v>0</v>
      </c>
      <c r="N44" s="19">
        <f t="shared" si="2"/>
        <v>0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1" customFormat="1" x14ac:dyDescent="0.2">
      <c r="A45" s="13" t="s">
        <v>84</v>
      </c>
      <c r="B45" s="14" t="s">
        <v>42</v>
      </c>
      <c r="C45" s="62">
        <f>C6+C12+C23+C29+C35+C40</f>
        <v>203</v>
      </c>
      <c r="D45" s="62">
        <f>D20</f>
        <v>4</v>
      </c>
      <c r="E45" s="31">
        <v>84</v>
      </c>
      <c r="F45" s="22">
        <v>0</v>
      </c>
      <c r="G45" s="31">
        <f t="shared" ref="G45:H45" si="11">SUM(G4,G39:G44)</f>
        <v>79</v>
      </c>
      <c r="H45" s="31">
        <f t="shared" si="11"/>
        <v>16</v>
      </c>
      <c r="I45" s="31">
        <f>SUM(I4,I40)</f>
        <v>30</v>
      </c>
      <c r="J45" s="31">
        <f>J4+SUM(J39:J44)</f>
        <v>0</v>
      </c>
      <c r="K45" s="31">
        <v>20</v>
      </c>
      <c r="L45" s="22"/>
      <c r="M45" s="22">
        <f t="shared" si="2"/>
        <v>416</v>
      </c>
      <c r="N45" s="23">
        <f t="shared" si="2"/>
        <v>20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</row>
    <row r="48" spans="1:44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</row>
    <row r="49" spans="3:4" x14ac:dyDescent="0.2">
      <c r="C49" s="4"/>
      <c r="D49" s="4"/>
    </row>
    <row r="74" spans="1:49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1:49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1:49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1:49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1:49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1:49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1:49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1:49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1:49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1:49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1:49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1:49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1:49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1:49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1:49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1:49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1:49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1:49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1:49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1:49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1:49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1:49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1:49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1:49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1:49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1:49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1:49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1:49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1:49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1:49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1:49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1:49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1:49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1:49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1:49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1:49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1:49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1:49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1:49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1:49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1:49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1:49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1:49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1:49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1:49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1:49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1:49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1:49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</sheetData>
  <mergeCells count="6">
    <mergeCell ref="M2:N2"/>
    <mergeCell ref="C2:D2"/>
    <mergeCell ref="E2:F2"/>
    <mergeCell ref="G2:H2"/>
    <mergeCell ref="I2:J2"/>
    <mergeCell ref="K2:L2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W127"/>
  <sheetViews>
    <sheetView tabSelected="1" zoomScale="90" zoomScaleNormal="90" workbookViewId="0">
      <selection activeCell="C4" sqref="C4:D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4" width="15.42578125" style="5" customWidth="1"/>
    <col min="15" max="16384" width="9.140625" style="5"/>
  </cols>
  <sheetData>
    <row r="1" spans="1:44" x14ac:dyDescent="0.2">
      <c r="A1" s="17" t="s">
        <v>101</v>
      </c>
    </row>
    <row r="2" spans="1:44" s="7" customFormat="1" ht="15" customHeight="1" x14ac:dyDescent="0.25">
      <c r="A2" s="8"/>
      <c r="B2" s="9"/>
      <c r="C2" s="46" t="s">
        <v>85</v>
      </c>
      <c r="D2" s="48"/>
      <c r="E2" s="46" t="s">
        <v>86</v>
      </c>
      <c r="F2" s="48"/>
      <c r="G2" s="46" t="s">
        <v>91</v>
      </c>
      <c r="H2" s="48"/>
      <c r="I2" s="46" t="s">
        <v>88</v>
      </c>
      <c r="J2" s="48"/>
      <c r="K2" s="46" t="s">
        <v>89</v>
      </c>
      <c r="L2" s="48"/>
      <c r="M2" s="46" t="s">
        <v>90</v>
      </c>
      <c r="N2" s="47"/>
    </row>
    <row r="3" spans="1:44" s="7" customFormat="1" x14ac:dyDescent="0.25">
      <c r="A3" s="24"/>
      <c r="B3" s="25"/>
      <c r="C3" s="25" t="s">
        <v>92</v>
      </c>
      <c r="D3" s="25" t="s">
        <v>93</v>
      </c>
      <c r="E3" s="25" t="s">
        <v>92</v>
      </c>
      <c r="F3" s="25" t="s">
        <v>93</v>
      </c>
      <c r="G3" s="25" t="s">
        <v>92</v>
      </c>
      <c r="H3" s="25" t="s">
        <v>93</v>
      </c>
      <c r="I3" s="25" t="s">
        <v>92</v>
      </c>
      <c r="J3" s="25" t="s">
        <v>93</v>
      </c>
      <c r="K3" s="25" t="s">
        <v>92</v>
      </c>
      <c r="L3" s="25" t="s">
        <v>93</v>
      </c>
      <c r="M3" s="25" t="s">
        <v>92</v>
      </c>
      <c r="N3" s="26" t="s">
        <v>93</v>
      </c>
    </row>
    <row r="4" spans="1:44" s="1" customFormat="1" ht="15" x14ac:dyDescent="0.2">
      <c r="A4" s="36" t="s">
        <v>59</v>
      </c>
      <c r="B4" s="11" t="s">
        <v>1</v>
      </c>
      <c r="C4" s="53">
        <f t="shared" ref="C4:D4" si="0">C5+C22</f>
        <v>140</v>
      </c>
      <c r="D4" s="53">
        <f t="shared" si="0"/>
        <v>0</v>
      </c>
      <c r="E4" s="31">
        <v>51</v>
      </c>
      <c r="F4" s="18">
        <v>0</v>
      </c>
      <c r="G4" s="31">
        <f t="shared" ref="G4" si="1">G5+G22</f>
        <v>37</v>
      </c>
      <c r="H4" s="18">
        <v>3</v>
      </c>
      <c r="I4" s="27">
        <f>SUM(I5,I22,I29)</f>
        <v>27</v>
      </c>
      <c r="J4" s="31">
        <v>0</v>
      </c>
      <c r="K4" s="31">
        <v>26</v>
      </c>
      <c r="L4" s="18"/>
      <c r="M4" s="18">
        <f>C4+E4+G4+I4+K4</f>
        <v>281</v>
      </c>
      <c r="N4" s="19">
        <f>D4+F4+H4+J4+L4</f>
        <v>3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s="2" customFormat="1" ht="15" x14ac:dyDescent="0.2">
      <c r="A5" s="36" t="s">
        <v>60</v>
      </c>
      <c r="B5" s="11" t="s">
        <v>2</v>
      </c>
      <c r="C5" s="53">
        <f>C6</f>
        <v>140</v>
      </c>
      <c r="D5" s="53">
        <f>D6</f>
        <v>0</v>
      </c>
      <c r="E5" s="31">
        <v>47</v>
      </c>
      <c r="F5" s="18">
        <v>0</v>
      </c>
      <c r="G5" s="31">
        <f t="shared" ref="G5" si="2">SUM(G6,G18,G12)</f>
        <v>29</v>
      </c>
      <c r="H5" s="18">
        <v>0</v>
      </c>
      <c r="I5" s="27">
        <f>SUM(I12,I6)</f>
        <v>23</v>
      </c>
      <c r="J5" s="31">
        <v>0</v>
      </c>
      <c r="K5" s="31">
        <v>19</v>
      </c>
      <c r="L5" s="18"/>
      <c r="M5" s="18">
        <f t="shared" ref="M5:N45" si="3">C5+E5+G5+I5+K5</f>
        <v>258</v>
      </c>
      <c r="N5" s="19">
        <f t="shared" si="3"/>
        <v>0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" customFormat="1" ht="15" x14ac:dyDescent="0.2">
      <c r="A6" s="37" t="s">
        <v>61</v>
      </c>
      <c r="B6" s="16" t="s">
        <v>3</v>
      </c>
      <c r="C6" s="53">
        <f>SUM(C7:C11)</f>
        <v>140</v>
      </c>
      <c r="D6" s="53"/>
      <c r="E6" s="31">
        <v>36</v>
      </c>
      <c r="F6" s="20">
        <v>0</v>
      </c>
      <c r="G6" s="31">
        <f t="shared" ref="G6" si="4">SUM(G7:G11)</f>
        <v>29</v>
      </c>
      <c r="H6" s="20">
        <v>0</v>
      </c>
      <c r="I6" s="27">
        <f>SUM(I7:I11)</f>
        <v>19</v>
      </c>
      <c r="J6" s="31">
        <v>0</v>
      </c>
      <c r="K6" s="31">
        <v>15</v>
      </c>
      <c r="L6" s="20"/>
      <c r="M6" s="18">
        <f t="shared" si="3"/>
        <v>239</v>
      </c>
      <c r="N6" s="19">
        <f t="shared" si="3"/>
        <v>0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" customFormat="1" ht="15" x14ac:dyDescent="0.2">
      <c r="A7" s="37" t="s">
        <v>62</v>
      </c>
      <c r="B7" s="16" t="s">
        <v>4</v>
      </c>
      <c r="C7" s="51">
        <f>3+69+2+42</f>
        <v>116</v>
      </c>
      <c r="D7" s="51"/>
      <c r="E7" s="12">
        <v>24</v>
      </c>
      <c r="F7" s="20">
        <v>0</v>
      </c>
      <c r="G7" s="12">
        <v>29</v>
      </c>
      <c r="H7" s="20"/>
      <c r="I7" s="12">
        <v>17</v>
      </c>
      <c r="J7" s="12">
        <f>0</f>
        <v>0</v>
      </c>
      <c r="K7" s="12">
        <v>15</v>
      </c>
      <c r="L7" s="20"/>
      <c r="M7" s="18">
        <f t="shared" si="3"/>
        <v>201</v>
      </c>
      <c r="N7" s="19">
        <f t="shared" si="3"/>
        <v>0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" customFormat="1" ht="15" x14ac:dyDescent="0.2">
      <c r="A8" s="37" t="s">
        <v>63</v>
      </c>
      <c r="B8" s="16" t="s">
        <v>5</v>
      </c>
      <c r="C8" s="54"/>
      <c r="D8" s="51"/>
      <c r="E8" s="12">
        <v>0</v>
      </c>
      <c r="F8" s="20">
        <v>0</v>
      </c>
      <c r="G8" s="41"/>
      <c r="H8" s="20"/>
      <c r="I8" s="12">
        <v>0</v>
      </c>
      <c r="J8" s="12">
        <f>0</f>
        <v>0</v>
      </c>
      <c r="K8" s="12"/>
      <c r="L8" s="20"/>
      <c r="M8" s="18">
        <f t="shared" si="3"/>
        <v>0</v>
      </c>
      <c r="N8" s="19">
        <f t="shared" si="3"/>
        <v>0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" customFormat="1" ht="15" x14ac:dyDescent="0.2">
      <c r="A9" s="37" t="s">
        <v>64</v>
      </c>
      <c r="B9" s="16" t="s">
        <v>6</v>
      </c>
      <c r="C9" s="51">
        <f>4+20</f>
        <v>24</v>
      </c>
      <c r="D9" s="51"/>
      <c r="E9" s="12">
        <v>2</v>
      </c>
      <c r="F9" s="20">
        <v>0</v>
      </c>
      <c r="G9" s="12"/>
      <c r="H9" s="20"/>
      <c r="I9" s="12">
        <v>1</v>
      </c>
      <c r="J9" s="12">
        <v>0</v>
      </c>
      <c r="K9" s="12"/>
      <c r="L9" s="20"/>
      <c r="M9" s="18">
        <f t="shared" si="3"/>
        <v>27</v>
      </c>
      <c r="N9" s="19">
        <f t="shared" si="3"/>
        <v>0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" customFormat="1" ht="15" x14ac:dyDescent="0.2">
      <c r="A10" s="37" t="s">
        <v>65</v>
      </c>
      <c r="B10" s="16" t="s">
        <v>7</v>
      </c>
      <c r="C10" s="54"/>
      <c r="D10" s="51"/>
      <c r="E10" s="12">
        <v>10</v>
      </c>
      <c r="F10" s="20">
        <v>0</v>
      </c>
      <c r="G10" s="41"/>
      <c r="H10" s="20"/>
      <c r="I10" s="12">
        <v>1</v>
      </c>
      <c r="J10" s="12">
        <f>0</f>
        <v>0</v>
      </c>
      <c r="K10" s="12"/>
      <c r="L10" s="20"/>
      <c r="M10" s="18">
        <f t="shared" si="3"/>
        <v>11</v>
      </c>
      <c r="N10" s="19">
        <f t="shared" si="3"/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" customFormat="1" ht="15" x14ac:dyDescent="0.2">
      <c r="A11" s="37" t="s">
        <v>66</v>
      </c>
      <c r="B11" s="16" t="s">
        <v>8</v>
      </c>
      <c r="C11" s="54"/>
      <c r="D11" s="51"/>
      <c r="E11" s="12">
        <v>0</v>
      </c>
      <c r="F11" s="20">
        <v>0</v>
      </c>
      <c r="G11" s="41"/>
      <c r="H11" s="20"/>
      <c r="I11" s="12">
        <v>0</v>
      </c>
      <c r="J11" s="12">
        <f>0</f>
        <v>0</v>
      </c>
      <c r="K11" s="12"/>
      <c r="L11" s="20"/>
      <c r="M11" s="18">
        <f t="shared" si="3"/>
        <v>0</v>
      </c>
      <c r="N11" s="19">
        <f t="shared" si="3"/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" customFormat="1" ht="15" x14ac:dyDescent="0.2">
      <c r="A12" s="37" t="s">
        <v>67</v>
      </c>
      <c r="B12" s="16" t="s">
        <v>9</v>
      </c>
      <c r="C12" s="52">
        <f>SUM(C13:C17)</f>
        <v>22</v>
      </c>
      <c r="D12" s="53"/>
      <c r="E12" s="31">
        <v>11</v>
      </c>
      <c r="F12" s="20">
        <v>0</v>
      </c>
      <c r="G12" s="38">
        <f t="shared" ref="G12" si="5">SUM(G13:G17)</f>
        <v>0</v>
      </c>
      <c r="H12" s="20">
        <v>0</v>
      </c>
      <c r="I12" s="29">
        <f>SUM(I17,I14)</f>
        <v>4</v>
      </c>
      <c r="J12" s="31">
        <f>SUM(J13:J17)</f>
        <v>0</v>
      </c>
      <c r="K12" s="31">
        <v>4</v>
      </c>
      <c r="L12" s="20"/>
      <c r="M12" s="18">
        <f t="shared" si="3"/>
        <v>41</v>
      </c>
      <c r="N12" s="19">
        <f t="shared" si="3"/>
        <v>0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" customFormat="1" ht="15" x14ac:dyDescent="0.2">
      <c r="A13" s="37" t="s">
        <v>68</v>
      </c>
      <c r="B13" s="16" t="s">
        <v>10</v>
      </c>
      <c r="C13" s="54"/>
      <c r="D13" s="51"/>
      <c r="E13" s="12">
        <v>0</v>
      </c>
      <c r="F13" s="20">
        <v>0</v>
      </c>
      <c r="G13" s="41"/>
      <c r="H13" s="20"/>
      <c r="I13" s="12">
        <v>0</v>
      </c>
      <c r="J13" s="12">
        <f>0</f>
        <v>0</v>
      </c>
      <c r="K13" s="12"/>
      <c r="L13" s="20"/>
      <c r="M13" s="18">
        <f t="shared" si="3"/>
        <v>0</v>
      </c>
      <c r="N13" s="19">
        <f t="shared" si="3"/>
        <v>0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" customFormat="1" ht="15" x14ac:dyDescent="0.2">
      <c r="A14" s="37" t="s">
        <v>69</v>
      </c>
      <c r="B14" s="16" t="s">
        <v>11</v>
      </c>
      <c r="C14" s="51">
        <f>20</f>
        <v>20</v>
      </c>
      <c r="D14" s="51"/>
      <c r="E14" s="12">
        <v>11</v>
      </c>
      <c r="F14" s="20">
        <v>0</v>
      </c>
      <c r="G14" s="12">
        <v>0</v>
      </c>
      <c r="H14" s="20"/>
      <c r="I14" s="12">
        <f>1+1</f>
        <v>2</v>
      </c>
      <c r="J14" s="12">
        <f>0</f>
        <v>0</v>
      </c>
      <c r="K14" s="12">
        <v>4</v>
      </c>
      <c r="L14" s="20"/>
      <c r="M14" s="18">
        <f t="shared" si="3"/>
        <v>37</v>
      </c>
      <c r="N14" s="19">
        <f t="shared" si="3"/>
        <v>0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" customFormat="1" ht="15" x14ac:dyDescent="0.2">
      <c r="A15" s="37" t="s">
        <v>70</v>
      </c>
      <c r="B15" s="16" t="s">
        <v>12</v>
      </c>
      <c r="C15" s="54"/>
      <c r="D15" s="51"/>
      <c r="E15" s="12">
        <v>0</v>
      </c>
      <c r="F15" s="20">
        <v>0</v>
      </c>
      <c r="G15" s="41"/>
      <c r="H15" s="20"/>
      <c r="I15" s="12">
        <v>0</v>
      </c>
      <c r="J15" s="12">
        <f>0</f>
        <v>0</v>
      </c>
      <c r="K15" s="12"/>
      <c r="L15" s="20"/>
      <c r="M15" s="18">
        <f t="shared" si="3"/>
        <v>0</v>
      </c>
      <c r="N15" s="19">
        <f t="shared" si="3"/>
        <v>0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" customFormat="1" ht="15" x14ac:dyDescent="0.2">
      <c r="A16" s="37" t="s">
        <v>71</v>
      </c>
      <c r="B16" s="16" t="s">
        <v>13</v>
      </c>
      <c r="C16" s="54"/>
      <c r="D16" s="51"/>
      <c r="E16" s="12">
        <v>0</v>
      </c>
      <c r="F16" s="20">
        <v>0</v>
      </c>
      <c r="G16" s="41"/>
      <c r="H16" s="20"/>
      <c r="I16" s="12">
        <v>0</v>
      </c>
      <c r="J16" s="12">
        <f>0</f>
        <v>0</v>
      </c>
      <c r="K16" s="12"/>
      <c r="L16" s="20"/>
      <c r="M16" s="18">
        <f t="shared" si="3"/>
        <v>0</v>
      </c>
      <c r="N16" s="19">
        <f t="shared" si="3"/>
        <v>0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" customFormat="1" ht="15" x14ac:dyDescent="0.2">
      <c r="A17" s="37" t="s">
        <v>72</v>
      </c>
      <c r="B17" s="16" t="s">
        <v>14</v>
      </c>
      <c r="C17" s="51">
        <f>1+1</f>
        <v>2</v>
      </c>
      <c r="D17" s="51"/>
      <c r="E17" s="12">
        <v>0</v>
      </c>
      <c r="F17" s="20">
        <v>0</v>
      </c>
      <c r="G17" s="12">
        <v>0</v>
      </c>
      <c r="H17" s="20"/>
      <c r="I17" s="12">
        <v>2</v>
      </c>
      <c r="J17" s="12">
        <f>0</f>
        <v>0</v>
      </c>
      <c r="K17" s="12"/>
      <c r="L17" s="20"/>
      <c r="M17" s="18">
        <f t="shared" si="3"/>
        <v>4</v>
      </c>
      <c r="N17" s="19">
        <f t="shared" si="3"/>
        <v>0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" customFormat="1" ht="15" x14ac:dyDescent="0.2">
      <c r="A18" s="37" t="s">
        <v>73</v>
      </c>
      <c r="B18" s="16" t="s">
        <v>15</v>
      </c>
      <c r="C18" s="52"/>
      <c r="D18" s="53">
        <f>D20</f>
        <v>3</v>
      </c>
      <c r="E18" s="31">
        <v>0</v>
      </c>
      <c r="F18" s="20">
        <v>0</v>
      </c>
      <c r="G18" s="31">
        <f t="shared" ref="G18" si="6">SUM(G19:G21)</f>
        <v>0</v>
      </c>
      <c r="H18" s="20">
        <v>0</v>
      </c>
      <c r="I18" s="30">
        <v>0</v>
      </c>
      <c r="J18" s="31">
        <f>SUM(J19:J21)</f>
        <v>0</v>
      </c>
      <c r="K18" s="31"/>
      <c r="L18" s="20"/>
      <c r="M18" s="18">
        <f t="shared" si="3"/>
        <v>0</v>
      </c>
      <c r="N18" s="19">
        <f t="shared" si="3"/>
        <v>3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" customFormat="1" ht="15" x14ac:dyDescent="0.2">
      <c r="A19" s="37" t="s">
        <v>74</v>
      </c>
      <c r="B19" s="16" t="s">
        <v>16</v>
      </c>
      <c r="C19" s="54"/>
      <c r="D19" s="51"/>
      <c r="E19" s="12">
        <v>0</v>
      </c>
      <c r="F19" s="20">
        <v>0</v>
      </c>
      <c r="G19" s="41"/>
      <c r="H19" s="20"/>
      <c r="I19" s="12">
        <v>0</v>
      </c>
      <c r="J19" s="12">
        <f>0</f>
        <v>0</v>
      </c>
      <c r="K19" s="12"/>
      <c r="L19" s="20"/>
      <c r="M19" s="18">
        <f t="shared" si="3"/>
        <v>0</v>
      </c>
      <c r="N19" s="19">
        <f t="shared" si="3"/>
        <v>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" customFormat="1" ht="15" x14ac:dyDescent="0.2">
      <c r="A20" s="37" t="s">
        <v>75</v>
      </c>
      <c r="B20" s="16" t="s">
        <v>17</v>
      </c>
      <c r="C20" s="54"/>
      <c r="D20" s="51">
        <v>3</v>
      </c>
      <c r="E20" s="12">
        <v>0</v>
      </c>
      <c r="F20" s="20">
        <v>0</v>
      </c>
      <c r="G20" s="41"/>
      <c r="H20" s="20"/>
      <c r="I20" s="12">
        <v>0</v>
      </c>
      <c r="J20" s="12">
        <f>0</f>
        <v>0</v>
      </c>
      <c r="K20" s="12"/>
      <c r="L20" s="20"/>
      <c r="M20" s="18">
        <f t="shared" si="3"/>
        <v>0</v>
      </c>
      <c r="N20" s="19">
        <f t="shared" si="3"/>
        <v>3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" customFormat="1" x14ac:dyDescent="0.2">
      <c r="A21" s="15" t="s">
        <v>76</v>
      </c>
      <c r="B21" s="16" t="s">
        <v>18</v>
      </c>
      <c r="C21" s="54"/>
      <c r="D21" s="51"/>
      <c r="E21" s="12">
        <v>0</v>
      </c>
      <c r="F21" s="20">
        <v>0</v>
      </c>
      <c r="G21" s="41"/>
      <c r="H21" s="20"/>
      <c r="I21" s="12">
        <v>0</v>
      </c>
      <c r="J21" s="12">
        <f>0</f>
        <v>0</v>
      </c>
      <c r="K21" s="12"/>
      <c r="L21" s="20"/>
      <c r="M21" s="18">
        <f t="shared" si="3"/>
        <v>0</v>
      </c>
      <c r="N21" s="19">
        <f t="shared" si="3"/>
        <v>0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" customFormat="1" x14ac:dyDescent="0.2">
      <c r="A22" s="10" t="s">
        <v>60</v>
      </c>
      <c r="B22" s="11" t="s">
        <v>19</v>
      </c>
      <c r="C22" s="52"/>
      <c r="D22" s="52"/>
      <c r="E22" s="31">
        <v>4</v>
      </c>
      <c r="F22" s="18">
        <v>0</v>
      </c>
      <c r="G22" s="31">
        <f t="shared" ref="G22" si="7">SUM(G23,G29,G35)</f>
        <v>8</v>
      </c>
      <c r="H22" s="18">
        <v>3</v>
      </c>
      <c r="I22" s="30">
        <f>SUM(I23,I35)</f>
        <v>1</v>
      </c>
      <c r="J22" s="30">
        <f t="shared" ref="J22" si="8">J23+J35</f>
        <v>0</v>
      </c>
      <c r="K22" s="31">
        <v>7</v>
      </c>
      <c r="L22" s="18"/>
      <c r="M22" s="18">
        <f t="shared" si="3"/>
        <v>20</v>
      </c>
      <c r="N22" s="19">
        <f t="shared" si="3"/>
        <v>3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" customFormat="1" ht="15" x14ac:dyDescent="0.2">
      <c r="A23" s="37" t="s">
        <v>62</v>
      </c>
      <c r="B23" s="16" t="s">
        <v>20</v>
      </c>
      <c r="C23" s="52">
        <f>SUM(C25:C28)</f>
        <v>11</v>
      </c>
      <c r="D23" s="53"/>
      <c r="E23" s="31">
        <v>4</v>
      </c>
      <c r="F23" s="20">
        <v>0</v>
      </c>
      <c r="G23" s="31">
        <f t="shared" ref="G23" si="9">SUM(G24:G28)</f>
        <v>8</v>
      </c>
      <c r="H23" s="20">
        <v>0</v>
      </c>
      <c r="I23" s="30">
        <f t="shared" ref="I23:J23" si="10">SUM(I24:I28)</f>
        <v>1</v>
      </c>
      <c r="J23" s="31">
        <f t="shared" si="10"/>
        <v>0</v>
      </c>
      <c r="K23" s="31">
        <v>7</v>
      </c>
      <c r="L23" s="20"/>
      <c r="M23" s="18">
        <f t="shared" si="3"/>
        <v>31</v>
      </c>
      <c r="N23" s="19">
        <f t="shared" si="3"/>
        <v>0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" customFormat="1" ht="15" x14ac:dyDescent="0.2">
      <c r="A24" s="37" t="s">
        <v>63</v>
      </c>
      <c r="B24" s="16" t="s">
        <v>21</v>
      </c>
      <c r="C24" s="54"/>
      <c r="D24" s="51"/>
      <c r="E24" s="12">
        <v>0</v>
      </c>
      <c r="F24" s="20">
        <v>0</v>
      </c>
      <c r="G24" s="12"/>
      <c r="H24" s="20"/>
      <c r="I24" s="12">
        <v>0</v>
      </c>
      <c r="J24" s="12">
        <f>0</f>
        <v>0</v>
      </c>
      <c r="K24" s="12"/>
      <c r="L24" s="20"/>
      <c r="M24" s="18">
        <f t="shared" si="3"/>
        <v>0</v>
      </c>
      <c r="N24" s="19">
        <f t="shared" si="3"/>
        <v>0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" customFormat="1" ht="15" x14ac:dyDescent="0.2">
      <c r="A25" s="37" t="s">
        <v>64</v>
      </c>
      <c r="B25" s="16" t="s">
        <v>22</v>
      </c>
      <c r="C25" s="51">
        <v>11</v>
      </c>
      <c r="D25" s="51"/>
      <c r="E25" s="12">
        <v>4</v>
      </c>
      <c r="F25" s="20">
        <v>0</v>
      </c>
      <c r="G25" s="12">
        <v>8</v>
      </c>
      <c r="H25" s="20"/>
      <c r="I25" s="12">
        <v>1</v>
      </c>
      <c r="J25" s="12">
        <f>0</f>
        <v>0</v>
      </c>
      <c r="K25" s="12">
        <v>7</v>
      </c>
      <c r="L25" s="20"/>
      <c r="M25" s="18">
        <f t="shared" si="3"/>
        <v>31</v>
      </c>
      <c r="N25" s="19">
        <f t="shared" si="3"/>
        <v>0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" customFormat="1" ht="15" x14ac:dyDescent="0.2">
      <c r="A26" s="37" t="s">
        <v>65</v>
      </c>
      <c r="B26" s="16" t="s">
        <v>23</v>
      </c>
      <c r="C26" s="54"/>
      <c r="D26" s="51"/>
      <c r="E26" s="12">
        <v>0</v>
      </c>
      <c r="F26" s="20">
        <v>0</v>
      </c>
      <c r="G26" s="41"/>
      <c r="H26" s="20"/>
      <c r="I26" s="12">
        <v>0</v>
      </c>
      <c r="J26" s="12">
        <f>0</f>
        <v>0</v>
      </c>
      <c r="K26" s="12"/>
      <c r="L26" s="20"/>
      <c r="M26" s="18">
        <f t="shared" si="3"/>
        <v>0</v>
      </c>
      <c r="N26" s="19">
        <f t="shared" si="3"/>
        <v>0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" customFormat="1" ht="15" x14ac:dyDescent="0.2">
      <c r="A27" s="37" t="s">
        <v>66</v>
      </c>
      <c r="B27" s="16" t="s">
        <v>24</v>
      </c>
      <c r="C27" s="54"/>
      <c r="D27" s="51"/>
      <c r="E27" s="12">
        <v>0</v>
      </c>
      <c r="F27" s="20">
        <v>0</v>
      </c>
      <c r="G27" s="41"/>
      <c r="H27" s="20"/>
      <c r="I27" s="12">
        <v>0</v>
      </c>
      <c r="J27" s="12">
        <f>0</f>
        <v>0</v>
      </c>
      <c r="K27" s="12"/>
      <c r="L27" s="20"/>
      <c r="M27" s="18">
        <f t="shared" si="3"/>
        <v>0</v>
      </c>
      <c r="N27" s="19">
        <f t="shared" si="3"/>
        <v>0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" customFormat="1" ht="15" x14ac:dyDescent="0.2">
      <c r="A28" s="37" t="s">
        <v>67</v>
      </c>
      <c r="B28" s="16" t="s">
        <v>25</v>
      </c>
      <c r="C28" s="54"/>
      <c r="D28" s="51"/>
      <c r="E28" s="12">
        <v>0</v>
      </c>
      <c r="F28" s="20">
        <v>0</v>
      </c>
      <c r="G28" s="41"/>
      <c r="H28" s="20"/>
      <c r="I28" s="12">
        <v>0</v>
      </c>
      <c r="J28" s="12">
        <f>0</f>
        <v>0</v>
      </c>
      <c r="K28" s="12"/>
      <c r="L28" s="20"/>
      <c r="M28" s="18">
        <f t="shared" si="3"/>
        <v>0</v>
      </c>
      <c r="N28" s="19">
        <f t="shared" si="3"/>
        <v>0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" customFormat="1" ht="15" x14ac:dyDescent="0.2">
      <c r="A29" s="37" t="s">
        <v>68</v>
      </c>
      <c r="B29" s="16" t="s">
        <v>26</v>
      </c>
      <c r="C29" s="52">
        <f>SUM(C30:C34)</f>
        <v>0</v>
      </c>
      <c r="D29" s="53"/>
      <c r="E29" s="31">
        <v>0</v>
      </c>
      <c r="F29" s="20">
        <v>0</v>
      </c>
      <c r="G29" s="31">
        <f t="shared" ref="G29" si="11">SUM(G30:G34)</f>
        <v>0</v>
      </c>
      <c r="H29" s="20">
        <v>0</v>
      </c>
      <c r="I29" s="30">
        <f>SUM(I30:I34)</f>
        <v>3</v>
      </c>
      <c r="J29" s="31">
        <f>SUM(J30:J34)</f>
        <v>0</v>
      </c>
      <c r="K29" s="31">
        <v>0</v>
      </c>
      <c r="L29" s="20"/>
      <c r="M29" s="18">
        <f t="shared" si="3"/>
        <v>3</v>
      </c>
      <c r="N29" s="19">
        <f t="shared" si="3"/>
        <v>0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" customFormat="1" ht="15" x14ac:dyDescent="0.2">
      <c r="A30" s="37" t="s">
        <v>69</v>
      </c>
      <c r="B30" s="16" t="s">
        <v>27</v>
      </c>
      <c r="C30" s="54"/>
      <c r="D30" s="51"/>
      <c r="E30" s="12">
        <v>0</v>
      </c>
      <c r="F30" s="20">
        <v>0</v>
      </c>
      <c r="G30" s="41"/>
      <c r="H30" s="20"/>
      <c r="I30" s="12">
        <v>0</v>
      </c>
      <c r="J30" s="12">
        <f>0</f>
        <v>0</v>
      </c>
      <c r="K30" s="12">
        <v>0</v>
      </c>
      <c r="L30" s="20"/>
      <c r="M30" s="18">
        <f t="shared" si="3"/>
        <v>0</v>
      </c>
      <c r="N30" s="19">
        <f t="shared" si="3"/>
        <v>0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" customFormat="1" ht="15" x14ac:dyDescent="0.2">
      <c r="A31" s="37" t="s">
        <v>70</v>
      </c>
      <c r="B31" s="16" t="s">
        <v>28</v>
      </c>
      <c r="C31" s="54"/>
      <c r="D31" s="51"/>
      <c r="E31" s="12">
        <v>0</v>
      </c>
      <c r="F31" s="20">
        <v>0</v>
      </c>
      <c r="G31" s="41"/>
      <c r="H31" s="20"/>
      <c r="I31" s="12">
        <v>3</v>
      </c>
      <c r="J31" s="12">
        <f>0</f>
        <v>0</v>
      </c>
      <c r="K31" s="12">
        <v>0</v>
      </c>
      <c r="L31" s="20"/>
      <c r="M31" s="18">
        <f t="shared" si="3"/>
        <v>3</v>
      </c>
      <c r="N31" s="19">
        <f t="shared" si="3"/>
        <v>0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" customFormat="1" ht="15" x14ac:dyDescent="0.2">
      <c r="A32" s="37" t="s">
        <v>71</v>
      </c>
      <c r="B32" s="16" t="s">
        <v>29</v>
      </c>
      <c r="C32" s="54"/>
      <c r="D32" s="51"/>
      <c r="E32" s="12">
        <v>0</v>
      </c>
      <c r="F32" s="20">
        <v>0</v>
      </c>
      <c r="G32" s="41"/>
      <c r="H32" s="20"/>
      <c r="I32" s="12">
        <v>0</v>
      </c>
      <c r="J32" s="12">
        <f>0</f>
        <v>0</v>
      </c>
      <c r="K32" s="12"/>
      <c r="L32" s="20"/>
      <c r="M32" s="18">
        <f t="shared" si="3"/>
        <v>0</v>
      </c>
      <c r="N32" s="19">
        <f t="shared" si="3"/>
        <v>0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" customFormat="1" ht="15" x14ac:dyDescent="0.2">
      <c r="A33" s="37" t="s">
        <v>72</v>
      </c>
      <c r="B33" s="16" t="s">
        <v>30</v>
      </c>
      <c r="C33" s="54"/>
      <c r="D33" s="51"/>
      <c r="E33" s="12">
        <v>0</v>
      </c>
      <c r="F33" s="20">
        <v>0</v>
      </c>
      <c r="G33" s="41"/>
      <c r="H33" s="20"/>
      <c r="I33" s="12">
        <v>0</v>
      </c>
      <c r="J33" s="12">
        <f>0</f>
        <v>0</v>
      </c>
      <c r="K33" s="12"/>
      <c r="L33" s="20"/>
      <c r="M33" s="18">
        <f t="shared" si="3"/>
        <v>0</v>
      </c>
      <c r="N33" s="19">
        <f t="shared" si="3"/>
        <v>0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" customFormat="1" ht="15" x14ac:dyDescent="0.2">
      <c r="A34" s="37" t="s">
        <v>73</v>
      </c>
      <c r="B34" s="16" t="s">
        <v>31</v>
      </c>
      <c r="C34" s="54"/>
      <c r="D34" s="51"/>
      <c r="E34" s="12">
        <v>0</v>
      </c>
      <c r="F34" s="20">
        <v>0</v>
      </c>
      <c r="G34" s="41"/>
      <c r="H34" s="20"/>
      <c r="I34" s="12">
        <v>0</v>
      </c>
      <c r="J34" s="12">
        <f>0</f>
        <v>0</v>
      </c>
      <c r="K34" s="12"/>
      <c r="L34" s="20"/>
      <c r="M34" s="18">
        <f t="shared" si="3"/>
        <v>0</v>
      </c>
      <c r="N34" s="19">
        <f t="shared" si="3"/>
        <v>0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" customFormat="1" ht="15" x14ac:dyDescent="0.2">
      <c r="A35" s="37" t="s">
        <v>74</v>
      </c>
      <c r="B35" s="16" t="s">
        <v>32</v>
      </c>
      <c r="C35" s="52"/>
      <c r="D35" s="53"/>
      <c r="E35" s="31">
        <v>0</v>
      </c>
      <c r="F35" s="20">
        <v>0</v>
      </c>
      <c r="G35" s="31">
        <f t="shared" ref="G35" si="12">SUM(G36:G38)</f>
        <v>0</v>
      </c>
      <c r="H35" s="20">
        <v>3</v>
      </c>
      <c r="I35" s="30">
        <v>0</v>
      </c>
      <c r="J35" s="31">
        <f>SUM(J36:J38)</f>
        <v>0</v>
      </c>
      <c r="K35" s="31"/>
      <c r="L35" s="20"/>
      <c r="M35" s="18">
        <f t="shared" si="3"/>
        <v>0</v>
      </c>
      <c r="N35" s="19">
        <f t="shared" si="3"/>
        <v>3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" customFormat="1" x14ac:dyDescent="0.2">
      <c r="A36" s="15" t="s">
        <v>77</v>
      </c>
      <c r="B36" s="16" t="s">
        <v>33</v>
      </c>
      <c r="C36" s="54"/>
      <c r="D36" s="51"/>
      <c r="E36" s="12">
        <v>0</v>
      </c>
      <c r="F36" s="20">
        <v>0</v>
      </c>
      <c r="G36" s="41"/>
      <c r="H36" s="20">
        <v>3</v>
      </c>
      <c r="I36" s="12">
        <v>0</v>
      </c>
      <c r="J36" s="12">
        <f>0</f>
        <v>0</v>
      </c>
      <c r="K36" s="12"/>
      <c r="L36" s="20"/>
      <c r="M36" s="18">
        <f t="shared" si="3"/>
        <v>0</v>
      </c>
      <c r="N36" s="19">
        <f t="shared" si="3"/>
        <v>3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" customFormat="1" ht="15" x14ac:dyDescent="0.2">
      <c r="A37" s="37" t="s">
        <v>75</v>
      </c>
      <c r="B37" s="16" t="s">
        <v>34</v>
      </c>
      <c r="C37" s="54"/>
      <c r="D37" s="50"/>
      <c r="E37" s="12">
        <v>0</v>
      </c>
      <c r="F37" s="20">
        <v>0</v>
      </c>
      <c r="G37" s="41"/>
      <c r="H37" s="20"/>
      <c r="I37" s="12">
        <v>0</v>
      </c>
      <c r="J37" s="12">
        <f>0</f>
        <v>0</v>
      </c>
      <c r="K37" s="12"/>
      <c r="L37" s="20"/>
      <c r="M37" s="18">
        <f t="shared" si="3"/>
        <v>0</v>
      </c>
      <c r="N37" s="19">
        <f t="shared" si="3"/>
        <v>0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" customFormat="1" x14ac:dyDescent="0.2">
      <c r="A38" s="15" t="s">
        <v>76</v>
      </c>
      <c r="B38" s="16" t="s">
        <v>35</v>
      </c>
      <c r="C38" s="54"/>
      <c r="D38" s="51"/>
      <c r="E38" s="12">
        <v>0</v>
      </c>
      <c r="F38" s="20">
        <v>0</v>
      </c>
      <c r="G38" s="41"/>
      <c r="H38" s="20"/>
      <c r="I38" s="12">
        <v>0</v>
      </c>
      <c r="J38" s="12">
        <f>0</f>
        <v>0</v>
      </c>
      <c r="K38" s="12"/>
      <c r="L38" s="20"/>
      <c r="M38" s="18">
        <f t="shared" si="3"/>
        <v>0</v>
      </c>
      <c r="N38" s="19">
        <f t="shared" si="3"/>
        <v>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</row>
    <row r="39" spans="1:44" s="1" customFormat="1" ht="15" x14ac:dyDescent="0.2">
      <c r="A39" s="36" t="s">
        <v>78</v>
      </c>
      <c r="B39" s="11" t="s">
        <v>36</v>
      </c>
      <c r="C39" s="54"/>
      <c r="D39" s="51"/>
      <c r="E39" s="12">
        <v>0</v>
      </c>
      <c r="F39" s="18">
        <v>0</v>
      </c>
      <c r="G39" s="41"/>
      <c r="H39" s="18"/>
      <c r="I39" s="12">
        <v>0</v>
      </c>
      <c r="J39" s="12">
        <f>0</f>
        <v>0</v>
      </c>
      <c r="K39" s="12"/>
      <c r="L39" s="18"/>
      <c r="M39" s="18">
        <f t="shared" si="3"/>
        <v>0</v>
      </c>
      <c r="N39" s="19">
        <f t="shared" si="3"/>
        <v>0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</row>
    <row r="40" spans="1:44" s="1" customFormat="1" ht="25.5" x14ac:dyDescent="0.2">
      <c r="A40" s="10" t="s">
        <v>79</v>
      </c>
      <c r="B40" s="11" t="s">
        <v>37</v>
      </c>
      <c r="C40" s="51">
        <f>2</f>
        <v>2</v>
      </c>
      <c r="D40" s="51"/>
      <c r="E40" s="31">
        <v>0</v>
      </c>
      <c r="F40" s="18">
        <v>0</v>
      </c>
      <c r="G40" s="12">
        <v>16</v>
      </c>
      <c r="H40" s="18"/>
      <c r="I40" s="12">
        <v>13</v>
      </c>
      <c r="J40" s="12">
        <f>0</f>
        <v>0</v>
      </c>
      <c r="K40" s="12">
        <v>0</v>
      </c>
      <c r="L40" s="18"/>
      <c r="M40" s="18">
        <f t="shared" si="3"/>
        <v>31</v>
      </c>
      <c r="N40" s="19">
        <f t="shared" si="3"/>
        <v>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1:44" s="1" customFormat="1" x14ac:dyDescent="0.2">
      <c r="A41" s="10" t="s">
        <v>80</v>
      </c>
      <c r="B41" s="11" t="s">
        <v>38</v>
      </c>
      <c r="C41" s="54"/>
      <c r="D41" s="51"/>
      <c r="E41" s="12">
        <v>0</v>
      </c>
      <c r="F41" s="18">
        <v>0</v>
      </c>
      <c r="G41" s="41"/>
      <c r="H41" s="18"/>
      <c r="I41" s="12">
        <v>0</v>
      </c>
      <c r="J41" s="12">
        <f>0</f>
        <v>0</v>
      </c>
      <c r="K41" s="12"/>
      <c r="L41" s="18"/>
      <c r="M41" s="18">
        <f t="shared" si="3"/>
        <v>0</v>
      </c>
      <c r="N41" s="19">
        <f t="shared" si="3"/>
        <v>0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</row>
    <row r="42" spans="1:44" s="1" customFormat="1" x14ac:dyDescent="0.2">
      <c r="A42" s="10" t="s">
        <v>81</v>
      </c>
      <c r="B42" s="11" t="s">
        <v>39</v>
      </c>
      <c r="C42" s="54"/>
      <c r="D42" s="51"/>
      <c r="E42" s="12">
        <v>0</v>
      </c>
      <c r="F42" s="18">
        <v>0</v>
      </c>
      <c r="G42" s="41"/>
      <c r="H42" s="18"/>
      <c r="I42" s="12">
        <v>0</v>
      </c>
      <c r="J42" s="12">
        <f>0</f>
        <v>0</v>
      </c>
      <c r="K42" s="12"/>
      <c r="L42" s="18"/>
      <c r="M42" s="18">
        <f t="shared" si="3"/>
        <v>0</v>
      </c>
      <c r="N42" s="19">
        <f t="shared" si="3"/>
        <v>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1:44" s="1" customFormat="1" x14ac:dyDescent="0.2">
      <c r="A43" s="10" t="s">
        <v>82</v>
      </c>
      <c r="B43" s="11" t="s">
        <v>40</v>
      </c>
      <c r="C43" s="51"/>
      <c r="D43" s="51"/>
      <c r="E43" s="12">
        <v>0</v>
      </c>
      <c r="F43" s="18">
        <v>0</v>
      </c>
      <c r="G43" s="41"/>
      <c r="H43" s="18"/>
      <c r="I43" s="12">
        <v>0</v>
      </c>
      <c r="J43" s="12">
        <f>0</f>
        <v>0</v>
      </c>
      <c r="K43" s="12"/>
      <c r="L43" s="18"/>
      <c r="M43" s="18">
        <f t="shared" si="3"/>
        <v>0</v>
      </c>
      <c r="N43" s="19">
        <f t="shared" si="3"/>
        <v>0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1" customFormat="1" x14ac:dyDescent="0.2">
      <c r="A44" s="10" t="s">
        <v>83</v>
      </c>
      <c r="B44" s="11" t="s">
        <v>41</v>
      </c>
      <c r="C44" s="51"/>
      <c r="D44" s="51"/>
      <c r="E44" s="12">
        <v>0</v>
      </c>
      <c r="F44" s="18">
        <v>0</v>
      </c>
      <c r="G44" s="41"/>
      <c r="H44" s="18"/>
      <c r="I44" s="12">
        <v>0</v>
      </c>
      <c r="J44" s="12">
        <f>0</f>
        <v>0</v>
      </c>
      <c r="K44" s="12"/>
      <c r="L44" s="18"/>
      <c r="M44" s="18">
        <f t="shared" si="3"/>
        <v>0</v>
      </c>
      <c r="N44" s="19">
        <f t="shared" si="3"/>
        <v>0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1" customFormat="1" ht="13.5" thickBot="1" x14ac:dyDescent="0.25">
      <c r="A45" s="13" t="s">
        <v>84</v>
      </c>
      <c r="B45" s="14" t="s">
        <v>42</v>
      </c>
      <c r="C45" s="53">
        <f>C6+C12+C23+C40</f>
        <v>175</v>
      </c>
      <c r="D45" s="53">
        <f>D20</f>
        <v>3</v>
      </c>
      <c r="E45" s="31">
        <v>51</v>
      </c>
      <c r="F45" s="22">
        <v>0</v>
      </c>
      <c r="G45" s="31">
        <f t="shared" ref="G45" si="13">SUM(G4,G39:G44)</f>
        <v>53</v>
      </c>
      <c r="H45" s="22">
        <v>3</v>
      </c>
      <c r="I45" s="40">
        <f>SUM(I4,I40)</f>
        <v>40</v>
      </c>
      <c r="J45" s="40">
        <f>J4+SUM(J39:J44)</f>
        <v>0</v>
      </c>
      <c r="K45" s="30">
        <v>26</v>
      </c>
      <c r="L45" s="22"/>
      <c r="M45" s="22">
        <f t="shared" si="3"/>
        <v>345</v>
      </c>
      <c r="N45" s="23">
        <f t="shared" si="3"/>
        <v>6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</row>
    <row r="48" spans="1:44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</row>
    <row r="49" spans="3:4" x14ac:dyDescent="0.2">
      <c r="C49" s="4"/>
      <c r="D49" s="4"/>
    </row>
    <row r="74" spans="1:49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1:49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1:49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1:49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1:49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1:49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1:49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1:49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1:49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1:49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1:49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1:49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1:49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1:49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1:49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1:49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1:49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1:49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1:49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1:49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1:49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1:49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1:49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1:49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1:49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1:49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1:49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1:49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1:49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1:49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1:49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1:49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1:49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1:49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1:49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1:49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1:49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1:49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1:49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1:49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1:49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1:49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1:49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1:49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1:49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1:49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1:49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1:49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</sheetData>
  <mergeCells count="6">
    <mergeCell ref="M2:N2"/>
    <mergeCell ref="C2:D2"/>
    <mergeCell ref="E2:F2"/>
    <mergeCell ref="G2:H2"/>
    <mergeCell ref="I2:J2"/>
    <mergeCell ref="K2:L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BPP23</vt:lpstr>
      <vt:lpstr>BPP22</vt:lpstr>
      <vt:lpstr>Broj_dogovori_23</vt:lpstr>
      <vt:lpstr>Broj_dogovori_22</vt:lpstr>
      <vt:lpstr>BIS23</vt:lpstr>
      <vt:lpstr>BIS22</vt:lpstr>
      <vt:lpstr>Broj_steti_23</vt:lpstr>
      <vt:lpstr>Broj_steti_22</vt:lpstr>
      <vt:lpstr>'BIS22'!Print_Area</vt:lpstr>
      <vt:lpstr>'BIS23'!Print_Area</vt:lpstr>
      <vt:lpstr>'BPP22'!Print_Area</vt:lpstr>
      <vt:lpstr>'BPP23'!Print_Area</vt:lpstr>
      <vt:lpstr>Broj_dogovori_22!Print_Area</vt:lpstr>
      <vt:lpstr>Broj_dogovori_23!Print_Area</vt:lpstr>
      <vt:lpstr>Broj_steti_22!Print_Area</vt:lpstr>
      <vt:lpstr>Broj_steti_23!Print_Area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2023-05-26T07:50:43Z</cp:lastPrinted>
  <dcterms:created xsi:type="dcterms:W3CDTF">2023-05-26T07:03:41Z</dcterms:created>
  <dcterms:modified xsi:type="dcterms:W3CDTF">2023-09-04T06:36:20Z</dcterms:modified>
</cp:coreProperties>
</file>