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Web_23Q3\"/>
    </mc:Choice>
  </mc:AlternateContent>
  <xr:revisionPtr revIDLastSave="0" documentId="13_ncr:1_{0DE18CA7-691B-455C-AD11-90A14F8F051D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">'Table 1'!$A$1:$V$42</definedName>
    <definedName name="_xlnm.Print_Area" localSheetId="4">'Table 4'!$A$1:$V$42</definedName>
    <definedName name="_xlnm.Print_Area" localSheetId="5">'Table 5'!$A$1:$V$42</definedName>
    <definedName name="_xlnm.Print_Area" localSheetId="6">'Table 6'!$A$1:$V$42</definedName>
  </definedNames>
  <calcPr calcId="191029"/>
</workbook>
</file>

<file path=xl/calcChain.xml><?xml version="1.0" encoding="utf-8"?>
<calcChain xmlns="http://schemas.openxmlformats.org/spreadsheetml/2006/main">
  <c r="P46" i="5" l="1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N6" i="1" l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L47" i="9" s="1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D54" i="9" s="1"/>
  <c r="C35" i="9"/>
  <c r="C54" i="9" s="1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L19" i="9" s="1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G26" i="9" s="1"/>
  <c r="F7" i="9"/>
  <c r="F26" i="9" s="1"/>
  <c r="E7" i="9"/>
  <c r="E26" i="9" s="1"/>
  <c r="D7" i="9"/>
  <c r="D26" i="9" s="1"/>
  <c r="C7" i="9"/>
  <c r="C26" i="9" s="1"/>
  <c r="B7" i="9"/>
  <c r="C25" i="8"/>
  <c r="B25" i="8"/>
  <c r="B24" i="8"/>
  <c r="B23" i="8"/>
  <c r="B22" i="8"/>
  <c r="B21" i="8"/>
  <c r="B20" i="8"/>
  <c r="B19" i="8"/>
  <c r="E18" i="8"/>
  <c r="E25" i="8" s="1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D25" i="8" s="1"/>
  <c r="C6" i="8"/>
  <c r="B6" i="8"/>
  <c r="H25" i="7"/>
  <c r="D25" i="7"/>
  <c r="H24" i="7"/>
  <c r="G24" i="7"/>
  <c r="G25" i="7" s="1"/>
  <c r="F24" i="7"/>
  <c r="E24" i="7"/>
  <c r="D24" i="7"/>
  <c r="C24" i="7"/>
  <c r="I24" i="7" s="1"/>
  <c r="I23" i="7"/>
  <c r="I22" i="7"/>
  <c r="I21" i="7"/>
  <c r="I20" i="7"/>
  <c r="I19" i="7"/>
  <c r="I18" i="7"/>
  <c r="B18" i="7"/>
  <c r="B23" i="7" s="1"/>
  <c r="H17" i="7"/>
  <c r="G17" i="7"/>
  <c r="F17" i="7"/>
  <c r="F25" i="7" s="1"/>
  <c r="E17" i="7"/>
  <c r="E25" i="7" s="1"/>
  <c r="D17" i="7"/>
  <c r="C17" i="7"/>
  <c r="C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U41" i="6"/>
  <c r="N41" i="6"/>
  <c r="U40" i="6"/>
  <c r="V40" i="6" s="1"/>
  <c r="N40" i="6"/>
  <c r="U39" i="6"/>
  <c r="N39" i="6"/>
  <c r="V39" i="6" s="1"/>
  <c r="U38" i="6"/>
  <c r="N38" i="6"/>
  <c r="V38" i="6" s="1"/>
  <c r="V37" i="6"/>
  <c r="U37" i="6"/>
  <c r="N37" i="6"/>
  <c r="U36" i="6"/>
  <c r="N36" i="6"/>
  <c r="V36" i="6" s="1"/>
  <c r="U35" i="6"/>
  <c r="N35" i="6"/>
  <c r="V35" i="6" s="1"/>
  <c r="U34" i="6"/>
  <c r="V34" i="6" s="1"/>
  <c r="N34" i="6"/>
  <c r="V33" i="6"/>
  <c r="U33" i="6"/>
  <c r="N33" i="6"/>
  <c r="U32" i="6"/>
  <c r="V32" i="6" s="1"/>
  <c r="N32" i="6"/>
  <c r="U31" i="6"/>
  <c r="N31" i="6"/>
  <c r="V31" i="6" s="1"/>
  <c r="U30" i="6"/>
  <c r="N30" i="6"/>
  <c r="V30" i="6" s="1"/>
  <c r="V29" i="6"/>
  <c r="U29" i="6"/>
  <c r="N29" i="6"/>
  <c r="U28" i="6"/>
  <c r="N28" i="6"/>
  <c r="V28" i="6" s="1"/>
  <c r="U27" i="6"/>
  <c r="N27" i="6"/>
  <c r="V27" i="6" s="1"/>
  <c r="U26" i="6"/>
  <c r="V26" i="6" s="1"/>
  <c r="N26" i="6"/>
  <c r="V25" i="6"/>
  <c r="U25" i="6"/>
  <c r="N25" i="6"/>
  <c r="U24" i="6"/>
  <c r="V24" i="6" s="1"/>
  <c r="N24" i="6"/>
  <c r="U23" i="6"/>
  <c r="N23" i="6"/>
  <c r="V23" i="6" s="1"/>
  <c r="U22" i="6"/>
  <c r="N22" i="6"/>
  <c r="V22" i="6" s="1"/>
  <c r="V21" i="6"/>
  <c r="U21" i="6"/>
  <c r="N21" i="6"/>
  <c r="U20" i="6"/>
  <c r="N20" i="6"/>
  <c r="V20" i="6" s="1"/>
  <c r="U19" i="6"/>
  <c r="N19" i="6"/>
  <c r="V19" i="6" s="1"/>
  <c r="U18" i="6"/>
  <c r="V18" i="6" s="1"/>
  <c r="N18" i="6"/>
  <c r="V17" i="6"/>
  <c r="U17" i="6"/>
  <c r="N17" i="6"/>
  <c r="U16" i="6"/>
  <c r="V16" i="6" s="1"/>
  <c r="N16" i="6"/>
  <c r="U15" i="6"/>
  <c r="N15" i="6"/>
  <c r="V15" i="6" s="1"/>
  <c r="U14" i="6"/>
  <c r="N14" i="6"/>
  <c r="V14" i="6" s="1"/>
  <c r="V13" i="6"/>
  <c r="U13" i="6"/>
  <c r="N13" i="6"/>
  <c r="U12" i="6"/>
  <c r="N12" i="6"/>
  <c r="V12" i="6" s="1"/>
  <c r="U11" i="6"/>
  <c r="N11" i="6"/>
  <c r="V11" i="6" s="1"/>
  <c r="U10" i="6"/>
  <c r="V10" i="6" s="1"/>
  <c r="N10" i="6"/>
  <c r="V9" i="6"/>
  <c r="U9" i="6"/>
  <c r="N9" i="6"/>
  <c r="U8" i="6"/>
  <c r="V8" i="6" s="1"/>
  <c r="N8" i="6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Q42" i="5"/>
  <c r="P42" i="5"/>
  <c r="I42" i="5"/>
  <c r="H42" i="5"/>
  <c r="T41" i="5"/>
  <c r="U41" i="5" s="1"/>
  <c r="S41" i="5"/>
  <c r="R41" i="5"/>
  <c r="Q41" i="5"/>
  <c r="P41" i="5"/>
  <c r="O41" i="5"/>
  <c r="M41" i="5"/>
  <c r="L41" i="5"/>
  <c r="K41" i="5"/>
  <c r="J41" i="5"/>
  <c r="I41" i="5"/>
  <c r="H41" i="5"/>
  <c r="G41" i="5"/>
  <c r="F41" i="5"/>
  <c r="E41" i="5"/>
  <c r="D41" i="5"/>
  <c r="C41" i="5"/>
  <c r="N41" i="5" s="1"/>
  <c r="V41" i="5" s="1"/>
  <c r="U40" i="5"/>
  <c r="N40" i="5"/>
  <c r="V40" i="5" s="1"/>
  <c r="U39" i="5"/>
  <c r="N39" i="5"/>
  <c r="V39" i="5" s="1"/>
  <c r="V38" i="5"/>
  <c r="U38" i="5"/>
  <c r="N38" i="5"/>
  <c r="U37" i="5"/>
  <c r="V37" i="5" s="1"/>
  <c r="N37" i="5"/>
  <c r="U36" i="5"/>
  <c r="N36" i="5"/>
  <c r="V36" i="5" s="1"/>
  <c r="U35" i="5"/>
  <c r="V35" i="5" s="1"/>
  <c r="N35" i="5"/>
  <c r="V34" i="5"/>
  <c r="U34" i="5"/>
  <c r="N34" i="5"/>
  <c r="U33" i="5"/>
  <c r="V33" i="5" s="1"/>
  <c r="N33" i="5"/>
  <c r="U32" i="5"/>
  <c r="N32" i="5"/>
  <c r="V32" i="5" s="1"/>
  <c r="U31" i="5"/>
  <c r="N31" i="5"/>
  <c r="V31" i="5" s="1"/>
  <c r="T30" i="5"/>
  <c r="T42" i="5" s="1"/>
  <c r="S30" i="5"/>
  <c r="S42" i="5" s="1"/>
  <c r="R30" i="5"/>
  <c r="R42" i="5" s="1"/>
  <c r="Q30" i="5"/>
  <c r="P30" i="5"/>
  <c r="O30" i="5"/>
  <c r="O42" i="5" s="1"/>
  <c r="M30" i="5"/>
  <c r="M42" i="5" s="1"/>
  <c r="L30" i="5"/>
  <c r="L42" i="5" s="1"/>
  <c r="K30" i="5"/>
  <c r="K42" i="5" s="1"/>
  <c r="J30" i="5"/>
  <c r="J42" i="5" s="1"/>
  <c r="I30" i="5"/>
  <c r="H30" i="5"/>
  <c r="G30" i="5"/>
  <c r="G42" i="5" s="1"/>
  <c r="F30" i="5"/>
  <c r="F42" i="5" s="1"/>
  <c r="E30" i="5"/>
  <c r="E42" i="5" s="1"/>
  <c r="D30" i="5"/>
  <c r="D42" i="5" s="1"/>
  <c r="C30" i="5"/>
  <c r="C42" i="5" s="1"/>
  <c r="V29" i="5"/>
  <c r="U29" i="5"/>
  <c r="N29" i="5"/>
  <c r="U28" i="5"/>
  <c r="V28" i="5" s="1"/>
  <c r="N28" i="5"/>
  <c r="U27" i="5"/>
  <c r="N27" i="5"/>
  <c r="V27" i="5" s="1"/>
  <c r="U26" i="5"/>
  <c r="N26" i="5"/>
  <c r="V26" i="5" s="1"/>
  <c r="V25" i="5"/>
  <c r="U25" i="5"/>
  <c r="N25" i="5"/>
  <c r="U24" i="5"/>
  <c r="N24" i="5"/>
  <c r="V24" i="5" s="1"/>
  <c r="U23" i="5"/>
  <c r="N23" i="5"/>
  <c r="V23" i="5" s="1"/>
  <c r="U22" i="5"/>
  <c r="V22" i="5" s="1"/>
  <c r="N22" i="5"/>
  <c r="V21" i="5"/>
  <c r="U21" i="5"/>
  <c r="N21" i="5"/>
  <c r="U20" i="5"/>
  <c r="V20" i="5" s="1"/>
  <c r="N20" i="5"/>
  <c r="U19" i="5"/>
  <c r="N19" i="5"/>
  <c r="V19" i="5" s="1"/>
  <c r="U18" i="5"/>
  <c r="N18" i="5"/>
  <c r="V18" i="5" s="1"/>
  <c r="V17" i="5"/>
  <c r="U17" i="5"/>
  <c r="N17" i="5"/>
  <c r="U16" i="5"/>
  <c r="V16" i="5" s="1"/>
  <c r="N16" i="5"/>
  <c r="U15" i="5"/>
  <c r="N15" i="5"/>
  <c r="V15" i="5" s="1"/>
  <c r="U14" i="5"/>
  <c r="V14" i="5" s="1"/>
  <c r="N14" i="5"/>
  <c r="V13" i="5"/>
  <c r="U13" i="5"/>
  <c r="N13" i="5"/>
  <c r="U12" i="5"/>
  <c r="V12" i="5" s="1"/>
  <c r="N12" i="5"/>
  <c r="U11" i="5"/>
  <c r="N11" i="5"/>
  <c r="V11" i="5" s="1"/>
  <c r="U10" i="5"/>
  <c r="N10" i="5"/>
  <c r="V10" i="5" s="1"/>
  <c r="V9" i="5"/>
  <c r="U9" i="5"/>
  <c r="N9" i="5"/>
  <c r="U8" i="5"/>
  <c r="V8" i="5" s="1"/>
  <c r="N8" i="5"/>
  <c r="U7" i="5"/>
  <c r="N7" i="5"/>
  <c r="V7" i="5" s="1"/>
  <c r="U6" i="5"/>
  <c r="V6" i="5" s="1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U40" i="4"/>
  <c r="N40" i="4"/>
  <c r="V40" i="4" s="1"/>
  <c r="V39" i="4"/>
  <c r="U39" i="4"/>
  <c r="N39" i="4"/>
  <c r="U38" i="4"/>
  <c r="N38" i="4"/>
  <c r="V38" i="4" s="1"/>
  <c r="U37" i="4"/>
  <c r="N37" i="4"/>
  <c r="V37" i="4" s="1"/>
  <c r="U36" i="4"/>
  <c r="V36" i="4" s="1"/>
  <c r="N36" i="4"/>
  <c r="V35" i="4"/>
  <c r="U35" i="4"/>
  <c r="N35" i="4"/>
  <c r="U34" i="4"/>
  <c r="V34" i="4" s="1"/>
  <c r="N34" i="4"/>
  <c r="U33" i="4"/>
  <c r="N33" i="4"/>
  <c r="V33" i="4" s="1"/>
  <c r="U32" i="4"/>
  <c r="N32" i="4"/>
  <c r="V32" i="4" s="1"/>
  <c r="V31" i="4"/>
  <c r="U31" i="4"/>
  <c r="N31" i="4"/>
  <c r="U30" i="4"/>
  <c r="U42" i="4" s="1"/>
  <c r="N30" i="4"/>
  <c r="N42" i="4" s="1"/>
  <c r="U29" i="4"/>
  <c r="N29" i="4"/>
  <c r="V29" i="4" s="1"/>
  <c r="U28" i="4"/>
  <c r="V28" i="4" s="1"/>
  <c r="N28" i="4"/>
  <c r="V27" i="4"/>
  <c r="U27" i="4"/>
  <c r="N27" i="4"/>
  <c r="U26" i="4"/>
  <c r="V26" i="4" s="1"/>
  <c r="N26" i="4"/>
  <c r="U25" i="4"/>
  <c r="N25" i="4"/>
  <c r="V25" i="4" s="1"/>
  <c r="U24" i="4"/>
  <c r="N24" i="4"/>
  <c r="V24" i="4" s="1"/>
  <c r="V23" i="4"/>
  <c r="U23" i="4"/>
  <c r="N23" i="4"/>
  <c r="U22" i="4"/>
  <c r="N22" i="4"/>
  <c r="V22" i="4" s="1"/>
  <c r="U21" i="4"/>
  <c r="N21" i="4"/>
  <c r="V21" i="4" s="1"/>
  <c r="U20" i="4"/>
  <c r="V20" i="4" s="1"/>
  <c r="N20" i="4"/>
  <c r="V19" i="4"/>
  <c r="U19" i="4"/>
  <c r="N19" i="4"/>
  <c r="U18" i="4"/>
  <c r="V18" i="4" s="1"/>
  <c r="N18" i="4"/>
  <c r="U17" i="4"/>
  <c r="N17" i="4"/>
  <c r="V17" i="4" s="1"/>
  <c r="U16" i="4"/>
  <c r="N16" i="4"/>
  <c r="V16" i="4" s="1"/>
  <c r="V15" i="4"/>
  <c r="U15" i="4"/>
  <c r="N15" i="4"/>
  <c r="U14" i="4"/>
  <c r="N14" i="4"/>
  <c r="V14" i="4" s="1"/>
  <c r="U13" i="4"/>
  <c r="N13" i="4"/>
  <c r="V13" i="4" s="1"/>
  <c r="U12" i="4"/>
  <c r="V12" i="4" s="1"/>
  <c r="N12" i="4"/>
  <c r="V11" i="4"/>
  <c r="U11" i="4"/>
  <c r="N11" i="4"/>
  <c r="U10" i="4"/>
  <c r="V10" i="4" s="1"/>
  <c r="N10" i="4"/>
  <c r="U9" i="4"/>
  <c r="N9" i="4"/>
  <c r="V9" i="4" s="1"/>
  <c r="U8" i="4"/>
  <c r="N8" i="4"/>
  <c r="V8" i="4" s="1"/>
  <c r="V7" i="4"/>
  <c r="U7" i="4"/>
  <c r="N7" i="4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F18" i="2" s="1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F25" i="2" s="1"/>
  <c r="E6" i="2"/>
  <c r="E25" i="2" s="1"/>
  <c r="D6" i="2"/>
  <c r="D25" i="2" s="1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2" i="1"/>
  <c r="M42" i="1"/>
  <c r="L42" i="1"/>
  <c r="E42" i="1"/>
  <c r="D42" i="1"/>
  <c r="T41" i="1"/>
  <c r="S41" i="1"/>
  <c r="R41" i="1"/>
  <c r="Q41" i="1"/>
  <c r="P41" i="1"/>
  <c r="O41" i="1"/>
  <c r="U41" i="1" s="1"/>
  <c r="M41" i="1"/>
  <c r="L41" i="1"/>
  <c r="K41" i="1"/>
  <c r="J41" i="1"/>
  <c r="I41" i="1"/>
  <c r="H41" i="1"/>
  <c r="G41" i="1"/>
  <c r="F41" i="1"/>
  <c r="E41" i="1"/>
  <c r="D41" i="1"/>
  <c r="N41" i="1" s="1"/>
  <c r="C41" i="1"/>
  <c r="U40" i="1"/>
  <c r="N40" i="1"/>
  <c r="V40" i="1" s="1"/>
  <c r="U39" i="1"/>
  <c r="V39" i="1" s="1"/>
  <c r="N39" i="1"/>
  <c r="V38" i="1"/>
  <c r="U38" i="1"/>
  <c r="N38" i="1"/>
  <c r="U37" i="1"/>
  <c r="V37" i="1" s="1"/>
  <c r="N37" i="1"/>
  <c r="U36" i="1"/>
  <c r="N36" i="1"/>
  <c r="V36" i="1" s="1"/>
  <c r="U35" i="1"/>
  <c r="N35" i="1"/>
  <c r="V35" i="1" s="1"/>
  <c r="V34" i="1"/>
  <c r="U34" i="1"/>
  <c r="N34" i="1"/>
  <c r="U33" i="1"/>
  <c r="N33" i="1"/>
  <c r="V33" i="1" s="1"/>
  <c r="U32" i="1"/>
  <c r="N32" i="1"/>
  <c r="V32" i="1" s="1"/>
  <c r="U31" i="1"/>
  <c r="N31" i="1"/>
  <c r="V31" i="1" s="1"/>
  <c r="T30" i="1"/>
  <c r="S30" i="1"/>
  <c r="S42" i="1" s="1"/>
  <c r="R30" i="1"/>
  <c r="R42" i="1" s="1"/>
  <c r="Q30" i="1"/>
  <c r="Q42" i="1" s="1"/>
  <c r="P30" i="1"/>
  <c r="P42" i="1" s="1"/>
  <c r="O30" i="1"/>
  <c r="O42" i="1" s="1"/>
  <c r="M30" i="1"/>
  <c r="L30" i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D30" i="1"/>
  <c r="C30" i="1"/>
  <c r="C42" i="1" s="1"/>
  <c r="V29" i="1"/>
  <c r="U29" i="1"/>
  <c r="N29" i="1"/>
  <c r="U28" i="1"/>
  <c r="N28" i="1"/>
  <c r="V28" i="1" s="1"/>
  <c r="U27" i="1"/>
  <c r="N27" i="1"/>
  <c r="V27" i="1" s="1"/>
  <c r="U26" i="1"/>
  <c r="N26" i="1"/>
  <c r="V26" i="1" s="1"/>
  <c r="U25" i="1"/>
  <c r="N25" i="1"/>
  <c r="V25" i="1" s="1"/>
  <c r="U24" i="1"/>
  <c r="V24" i="1" s="1"/>
  <c r="N24" i="1"/>
  <c r="U23" i="1"/>
  <c r="N23" i="1"/>
  <c r="V23" i="1" s="1"/>
  <c r="U22" i="1"/>
  <c r="N22" i="1"/>
  <c r="V22" i="1" s="1"/>
  <c r="V21" i="1"/>
  <c r="U21" i="1"/>
  <c r="N21" i="1"/>
  <c r="U20" i="1"/>
  <c r="N20" i="1"/>
  <c r="V20" i="1" s="1"/>
  <c r="U19" i="1"/>
  <c r="N19" i="1"/>
  <c r="V19" i="1" s="1"/>
  <c r="U18" i="1"/>
  <c r="N18" i="1"/>
  <c r="V18" i="1" s="1"/>
  <c r="U17" i="1"/>
  <c r="N17" i="1"/>
  <c r="V17" i="1" s="1"/>
  <c r="U16" i="1"/>
  <c r="V16" i="1" s="1"/>
  <c r="N16" i="1"/>
  <c r="V15" i="1"/>
  <c r="U15" i="1"/>
  <c r="N15" i="1"/>
  <c r="U14" i="1"/>
  <c r="N14" i="1"/>
  <c r="V14" i="1" s="1"/>
  <c r="V13" i="1"/>
  <c r="U13" i="1"/>
  <c r="N13" i="1"/>
  <c r="U12" i="1"/>
  <c r="N12" i="1"/>
  <c r="V12" i="1" s="1"/>
  <c r="U11" i="1"/>
  <c r="N11" i="1"/>
  <c r="V11" i="1" s="1"/>
  <c r="U10" i="1"/>
  <c r="V10" i="1" s="1"/>
  <c r="N10" i="1"/>
  <c r="U9" i="1"/>
  <c r="N9" i="1"/>
  <c r="V9" i="1" s="1"/>
  <c r="U8" i="1"/>
  <c r="V8" i="1" s="1"/>
  <c r="N8" i="1"/>
  <c r="V7" i="1"/>
  <c r="U7" i="1"/>
  <c r="N7" i="1"/>
  <c r="U6" i="1"/>
  <c r="V6" i="1" s="1"/>
  <c r="I25" i="7" l="1"/>
  <c r="L54" i="9"/>
  <c r="V41" i="1"/>
  <c r="L26" i="9"/>
  <c r="L46" i="6"/>
  <c r="D46" i="6"/>
  <c r="T46" i="6"/>
  <c r="K46" i="6"/>
  <c r="C46" i="6"/>
  <c r="S46" i="6"/>
  <c r="J46" i="6"/>
  <c r="R46" i="6"/>
  <c r="V42" i="6"/>
  <c r="Q46" i="6"/>
  <c r="H46" i="6"/>
  <c r="P46" i="6"/>
  <c r="G46" i="6"/>
  <c r="I46" i="6"/>
  <c r="O46" i="6"/>
  <c r="F46" i="6"/>
  <c r="M46" i="6"/>
  <c r="E46" i="6"/>
  <c r="N30" i="1"/>
  <c r="L35" i="9"/>
  <c r="V30" i="4"/>
  <c r="N30" i="5"/>
  <c r="U30" i="5"/>
  <c r="U42" i="5" s="1"/>
  <c r="I17" i="7"/>
  <c r="L7" i="9"/>
  <c r="B19" i="7"/>
  <c r="B20" i="7" s="1"/>
  <c r="B21" i="7" s="1"/>
  <c r="B22" i="7" s="1"/>
  <c r="U30" i="1"/>
  <c r="U42" i="1" s="1"/>
  <c r="N42" i="1" l="1"/>
  <c r="V30" i="1"/>
  <c r="V30" i="5"/>
  <c r="N42" i="5"/>
  <c r="S46" i="4"/>
  <c r="J46" i="4"/>
  <c r="P46" i="4"/>
  <c r="R46" i="4"/>
  <c r="I46" i="4"/>
  <c r="V42" i="4"/>
  <c r="Q46" i="4"/>
  <c r="H46" i="4"/>
  <c r="G46" i="4"/>
  <c r="O46" i="4"/>
  <c r="F46" i="4"/>
  <c r="M46" i="4"/>
  <c r="E46" i="4"/>
  <c r="L46" i="4"/>
  <c r="D46" i="4"/>
  <c r="T46" i="4"/>
  <c r="K46" i="4"/>
  <c r="C46" i="4"/>
  <c r="V42" i="5" l="1"/>
  <c r="V42" i="1"/>
</calcChain>
</file>

<file path=xl/sharedStrings.xml><?xml version="1.0" encoding="utf-8"?>
<sst xmlns="http://schemas.openxmlformats.org/spreadsheetml/2006/main" count="617" uniqueCount="157">
  <si>
    <t>Table: Gross Written Premium (000mkd) / 2023Q3</t>
  </si>
  <si>
    <t xml:space="preserve">Line of business </t>
  </si>
  <si>
    <t>Macedoinia</t>
  </si>
  <si>
    <t>Triglav</t>
  </si>
  <si>
    <t>Sava</t>
  </si>
  <si>
    <t>Evroins</t>
  </si>
  <si>
    <t>Winner</t>
  </si>
  <si>
    <t>Eurolink</t>
  </si>
  <si>
    <t>Grawe</t>
  </si>
  <si>
    <t>Uniqa</t>
  </si>
  <si>
    <t>Insurance policy</t>
  </si>
  <si>
    <t>Halk</t>
  </si>
  <si>
    <t>Croatia nonlife</t>
  </si>
  <si>
    <t>TOTAL NONLIFE</t>
  </si>
  <si>
    <t>Croatia life</t>
  </si>
  <si>
    <t>Grawe life</t>
  </si>
  <si>
    <t>Winner life</t>
  </si>
  <si>
    <t>Uniqa life</t>
  </si>
  <si>
    <t>Triglav life</t>
  </si>
  <si>
    <t>PRVA LIFE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</si>
  <si>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</si>
  <si>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</si>
  <si>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</si>
  <si>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</si>
  <si>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</si>
  <si>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</si>
  <si>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</si>
  <si>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</si>
  <si>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</si>
  <si>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</si>
  <si>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</si>
  <si>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</si>
  <si>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</si>
  <si>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</si>
  <si>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</si>
  <si>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</si>
  <si>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</si>
  <si>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</si>
  <si>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</si>
  <si>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</si>
  <si>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</si>
  <si>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</si>
  <si>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</si>
  <si>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</si>
  <si>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</si>
  <si>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</si>
  <si>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</si>
  <si>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</si>
  <si>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</si>
  <si>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</si>
  <si>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</si>
  <si>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</si>
  <si>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</si>
  <si>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</si>
  <si>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</si>
  <si>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</si>
  <si>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</si>
  <si>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</si>
  <si>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</si>
  <si>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</si>
  <si>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</si>
  <si>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</si>
  <si>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</si>
  <si>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</si>
  <si>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</si>
  <si>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</si>
  <si>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</si>
  <si>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</si>
  <si>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</si>
  <si>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</si>
  <si>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</si>
  <si>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</si>
  <si>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</si>
  <si>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</si>
  <si>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</si>
  <si>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</si>
  <si>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</si>
  <si>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</si>
  <si>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</si>
  <si>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</si>
  <si>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</si>
  <si>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</si>
  <si>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</si>
  <si>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</si>
  <si>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</si>
  <si>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</si>
  <si>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</si>
  <si>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</si>
  <si>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</si>
  <si>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</si>
  <si>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</si>
  <si>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</si>
  <si>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</si>
  <si>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</si>
  <si>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2023Q3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</si>
  <si>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</si>
  <si>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</si>
  <si>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</si>
  <si>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</si>
  <si>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</si>
  <si>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</si>
  <si>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</si>
  <si>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</si>
  <si>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</si>
  <si>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</si>
  <si>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2023Q3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</si>
  <si>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</si>
  <si>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</si>
  <si>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</si>
  <si>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</si>
  <si>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</si>
  <si>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</si>
  <si>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2023Q3</t>
  </si>
  <si>
    <t>Table: Gross claims paid (liquidated) (000mkd) / 2023Q3</t>
  </si>
  <si>
    <t>Table: Number of claims liquidated / 2023Q3</t>
  </si>
  <si>
    <t>Table: Claim structutre by insz / 2023Q3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</si>
  <si>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</si>
  <si>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</si>
  <si>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</si>
  <si>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</si>
  <si>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</si>
  <si>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</si>
  <si>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</si>
  <si>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</si>
  <si>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</si>
  <si>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</si>
  <si>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</si>
  <si>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2023Q3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</si>
  <si>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</si>
  <si>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</si>
  <si>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</si>
  <si>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</si>
  <si>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2023Q3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</si>
  <si>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</si>
  <si>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</si>
  <si>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</si>
  <si>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</si>
  <si>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</si>
  <si>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</si>
  <si>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</si>
  <si>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</si>
  <si>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</si>
  <si>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</si>
  <si>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2023Q3</t>
  </si>
  <si>
    <t>Table: Capital and Solvency Margin / 2023Q3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</si>
  <si>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</si>
  <si>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</si>
  <si>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</si>
  <si>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</si>
  <si>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</si>
  <si>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</si>
  <si>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</si>
  <si>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</si>
  <si>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</si>
  <si>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2023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</si>
  <si>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1.1-30.9.2023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</si>
  <si>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101/19, 31/20 and 173/22). The management is responsible for fair presentation and accurate data. 
Exchange rate on 30.9.2023: 1 EUR =  61.5016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</si>
</sst>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3" fillId="2" borderId="55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2" fillId="0" borderId="0" xfId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49" fontId="3" fillId="3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/>
    </xf>
    <xf numFmtId="3" fontId="4" fillId="4" borderId="11" xfId="0" applyNumberFormat="1" applyFont="1" applyFill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4" borderId="14" xfId="0" applyNumberFormat="1" applyFont="1" applyFill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4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49" fontId="6" fillId="3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7" fillId="4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right" vertical="center"/>
    </xf>
    <xf numFmtId="0" fontId="4" fillId="4" borderId="23" xfId="0" applyFont="1" applyFill="1" applyBorder="1" applyAlignment="1">
      <alignment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3" fontId="4" fillId="4" borderId="25" xfId="0" applyNumberFormat="1" applyFont="1" applyFill="1" applyBorder="1" applyAlignment="1">
      <alignment horizontal="right" vertical="center"/>
    </xf>
    <xf numFmtId="3" fontId="4" fillId="4" borderId="26" xfId="0" applyNumberFormat="1" applyFont="1" applyFill="1" applyBorder="1" applyAlignment="1">
      <alignment horizontal="right" vertical="center"/>
    </xf>
    <xf numFmtId="3" fontId="4" fillId="2" borderId="27" xfId="0" applyNumberFormat="1" applyFont="1" applyFill="1" applyBorder="1" applyAlignment="1">
      <alignment horizontal="right" vertical="center"/>
    </xf>
    <xf numFmtId="0" fontId="3" fillId="0" borderId="28" xfId="0" applyFont="1" applyBorder="1" applyAlignment="1">
      <alignment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49" fontId="6" fillId="3" borderId="9" xfId="0" quotePrefix="1" applyNumberFormat="1" applyFont="1" applyFill="1" applyBorder="1" applyAlignment="1">
      <alignment horizontal="center" vertical="center" wrapText="1"/>
    </xf>
    <xf numFmtId="49" fontId="3" fillId="3" borderId="9" xfId="0" quotePrefix="1" applyNumberFormat="1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vertical="center"/>
    </xf>
    <xf numFmtId="49" fontId="4" fillId="4" borderId="31" xfId="0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49" fontId="4" fillId="2" borderId="33" xfId="0" applyNumberFormat="1" applyFont="1" applyFill="1" applyBorder="1" applyAlignment="1">
      <alignment horizontal="center" vertical="center"/>
    </xf>
    <xf numFmtId="3" fontId="4" fillId="2" borderId="34" xfId="0" applyNumberFormat="1" applyFont="1" applyFill="1" applyBorder="1" applyAlignment="1">
      <alignment horizontal="right" vertical="center"/>
    </xf>
    <xf numFmtId="3" fontId="4" fillId="2" borderId="35" xfId="0" applyNumberFormat="1" applyFont="1" applyFill="1" applyBorder="1" applyAlignment="1">
      <alignment horizontal="right" vertical="center"/>
    </xf>
    <xf numFmtId="0" fontId="5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1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3" fontId="9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/>
    </xf>
    <xf numFmtId="3" fontId="11" fillId="0" borderId="0" xfId="1" applyNumberFormat="1" applyFont="1" applyAlignment="1">
      <alignment vertical="center" wrapText="1"/>
    </xf>
    <xf numFmtId="3" fontId="12" fillId="0" borderId="0" xfId="1" applyNumberFormat="1" applyFont="1" applyAlignment="1">
      <alignment horizontal="center" vertical="center" wrapText="1"/>
    </xf>
    <xf numFmtId="3" fontId="3" fillId="0" borderId="0" xfId="1" quotePrefix="1" applyNumberFormat="1" applyFont="1" applyAlignment="1">
      <alignment horizontal="right" vertical="top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3" fontId="8" fillId="5" borderId="47" xfId="1" applyNumberFormat="1" applyFont="1" applyFill="1" applyBorder="1" applyAlignment="1">
      <alignment horizontal="center" vertical="center"/>
    </xf>
    <xf numFmtId="3" fontId="14" fillId="5" borderId="26" xfId="1" applyNumberFormat="1" applyFont="1" applyFill="1" applyBorder="1" applyAlignment="1">
      <alignment vertical="center" wrapText="1"/>
    </xf>
    <xf numFmtId="3" fontId="4" fillId="5" borderId="26" xfId="1" applyNumberFormat="1" applyFont="1" applyFill="1" applyBorder="1" applyAlignment="1">
      <alignment horizontal="center" wrapText="1"/>
    </xf>
    <xf numFmtId="3" fontId="4" fillId="5" borderId="48" xfId="1" applyNumberFormat="1" applyFont="1" applyFill="1" applyBorder="1" applyAlignment="1">
      <alignment horizontal="center" wrapText="1"/>
    </xf>
    <xf numFmtId="0" fontId="15" fillId="4" borderId="47" xfId="1" applyFont="1" applyFill="1" applyBorder="1" applyAlignment="1">
      <alignment horizontal="left" vertical="center"/>
    </xf>
    <xf numFmtId="3" fontId="4" fillId="5" borderId="26" xfId="1" applyNumberFormat="1" applyFont="1" applyFill="1" applyBorder="1" applyAlignment="1">
      <alignment horizontal="center" vertical="center" wrapText="1"/>
    </xf>
    <xf numFmtId="3" fontId="4" fillId="4" borderId="26" xfId="1" applyNumberFormat="1" applyFont="1" applyFill="1" applyBorder="1" applyAlignment="1">
      <alignment vertical="center" wrapText="1"/>
    </xf>
    <xf numFmtId="3" fontId="4" fillId="4" borderId="48" xfId="1" applyNumberFormat="1" applyFont="1" applyFill="1" applyBorder="1" applyAlignment="1">
      <alignment vertical="center" wrapText="1"/>
    </xf>
    <xf numFmtId="0" fontId="16" fillId="0" borderId="47" xfId="1" applyFont="1" applyBorder="1" applyAlignment="1">
      <alignment horizontal="left" vertical="center"/>
    </xf>
    <xf numFmtId="3" fontId="3" fillId="0" borderId="26" xfId="1" applyNumberFormat="1" applyFont="1" applyBorder="1" applyAlignment="1">
      <alignment vertical="center" wrapText="1"/>
    </xf>
    <xf numFmtId="3" fontId="3" fillId="0" borderId="48" xfId="1" applyNumberFormat="1" applyFont="1" applyBorder="1" applyAlignment="1">
      <alignment vertical="center" wrapText="1"/>
    </xf>
    <xf numFmtId="3" fontId="4" fillId="5" borderId="43" xfId="1" applyNumberFormat="1" applyFont="1" applyFill="1" applyBorder="1" applyAlignment="1">
      <alignment horizontal="center" vertical="center" wrapText="1"/>
    </xf>
    <xf numFmtId="3" fontId="4" fillId="4" borderId="43" xfId="1" applyNumberFormat="1" applyFont="1" applyFill="1" applyBorder="1" applyAlignment="1">
      <alignment vertical="center" wrapText="1"/>
    </xf>
    <xf numFmtId="3" fontId="4" fillId="4" borderId="49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3" fontId="8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 wrapText="1"/>
    </xf>
    <xf numFmtId="3" fontId="1" fillId="0" borderId="47" xfId="1" applyNumberFormat="1" applyFont="1" applyBorder="1" applyAlignment="1">
      <alignment horizontal="left" vertical="center" wrapText="1"/>
    </xf>
    <xf numFmtId="3" fontId="1" fillId="0" borderId="26" xfId="1" applyNumberFormat="1" applyFont="1" applyBorder="1" applyAlignment="1">
      <alignment vertical="center" wrapText="1"/>
    </xf>
    <xf numFmtId="3" fontId="1" fillId="0" borderId="48" xfId="1" applyNumberFormat="1" applyFont="1" applyBorder="1" applyAlignment="1">
      <alignment vertical="center" wrapText="1"/>
    </xf>
    <xf numFmtId="0" fontId="15" fillId="4" borderId="50" xfId="1" applyFont="1" applyFill="1" applyBorder="1" applyAlignment="1">
      <alignment horizontal="left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  <xf numFmtId="164" fontId="3" fillId="0" borderId="48" xfId="1" applyNumberFormat="1" applyFont="1" applyBorder="1" applyAlignment="1">
      <alignment vertical="center" wrapText="1"/>
    </xf>
    <xf numFmtId="164" fontId="4" fillId="4" borderId="48" xfId="1" applyNumberFormat="1" applyFont="1" applyFill="1" applyBorder="1" applyAlignment="1">
      <alignment vertical="center" wrapText="1"/>
    </xf>
    <xf numFmtId="164" fontId="4" fillId="4" borderId="49" xfId="1" applyNumberFormat="1" applyFont="1" applyFill="1" applyBorder="1" applyAlignment="1">
      <alignment vertical="center" wrapText="1"/>
    </xf>
    <xf numFmtId="0" fontId="18" fillId="0" borderId="0" xfId="0" quotePrefix="1" applyFont="1" applyAlignment="1">
      <alignment horizontal="right"/>
    </xf>
    <xf numFmtId="0" fontId="13" fillId="6" borderId="26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3" fontId="4" fillId="6" borderId="26" xfId="1" applyNumberFormat="1" applyFont="1" applyFill="1" applyBorder="1" applyAlignment="1">
      <alignment horizontal="center" wrapText="1"/>
    </xf>
    <xf numFmtId="3" fontId="4" fillId="6" borderId="26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3" fillId="2" borderId="48" xfId="1" applyNumberFormat="1" applyFont="1" applyFill="1" applyBorder="1" applyAlignment="1">
      <alignment vertical="center" wrapText="1"/>
    </xf>
    <xf numFmtId="3" fontId="4" fillId="6" borderId="43" xfId="1" applyNumberFormat="1" applyFont="1" applyFill="1" applyBorder="1" applyAlignment="1">
      <alignment vertical="center" wrapText="1"/>
    </xf>
    <xf numFmtId="3" fontId="4" fillId="2" borderId="49" xfId="1" applyNumberFormat="1" applyFont="1" applyFill="1" applyBorder="1" applyAlignment="1">
      <alignment vertical="center" wrapText="1"/>
    </xf>
    <xf numFmtId="0" fontId="2" fillId="0" borderId="0" xfId="0" quotePrefix="1" applyFont="1" applyAlignment="1">
      <alignment horizontal="right"/>
    </xf>
    <xf numFmtId="0" fontId="15" fillId="4" borderId="47" xfId="1" applyFont="1" applyFill="1" applyBorder="1" applyAlignment="1">
      <alignment horizontal="left" vertical="center" wrapText="1"/>
    </xf>
    <xf numFmtId="0" fontId="15" fillId="4" borderId="50" xfId="1" applyFont="1" applyFill="1" applyBorder="1" applyAlignment="1">
      <alignment horizontal="left" vertical="center" wrapText="1"/>
    </xf>
    <xf numFmtId="3" fontId="3" fillId="0" borderId="43" xfId="1" applyNumberFormat="1" applyFont="1" applyBorder="1" applyAlignment="1">
      <alignment vertical="center" wrapText="1"/>
    </xf>
    <xf numFmtId="0" fontId="2" fillId="3" borderId="59" xfId="2" applyFill="1" applyBorder="1"/>
    <xf numFmtId="0" fontId="2" fillId="3" borderId="60" xfId="2" applyFill="1" applyBorder="1"/>
    <xf numFmtId="0" fontId="2" fillId="3" borderId="61" xfId="2" applyFill="1" applyBorder="1"/>
    <xf numFmtId="0" fontId="2" fillId="0" borderId="0" xfId="2"/>
    <xf numFmtId="0" fontId="2" fillId="3" borderId="62" xfId="2" applyFill="1" applyBorder="1"/>
    <xf numFmtId="0" fontId="2" fillId="3" borderId="0" xfId="2" applyFill="1"/>
    <xf numFmtId="0" fontId="2" fillId="3" borderId="63" xfId="2" applyFill="1" applyBorder="1"/>
    <xf numFmtId="0" fontId="21" fillId="3" borderId="0" xfId="2" applyFont="1" applyFill="1"/>
    <xf numFmtId="0" fontId="22" fillId="3" borderId="0" xfId="2" applyFont="1" applyFill="1"/>
    <xf numFmtId="0" fontId="24" fillId="3" borderId="62" xfId="2" applyFont="1" applyFill="1" applyBorder="1" applyAlignment="1">
      <alignment vertical="center" wrapText="1"/>
    </xf>
    <xf numFmtId="0" fontId="24" fillId="3" borderId="0" xfId="2" applyFont="1" applyFill="1" applyAlignment="1">
      <alignment vertical="center" wrapText="1"/>
    </xf>
    <xf numFmtId="0" fontId="24" fillId="3" borderId="63" xfId="2" applyFont="1" applyFill="1" applyBorder="1" applyAlignment="1">
      <alignment vertical="center" wrapText="1"/>
    </xf>
    <xf numFmtId="0" fontId="26" fillId="3" borderId="0" xfId="2" applyFont="1" applyFill="1" applyAlignment="1">
      <alignment horizontal="center"/>
    </xf>
    <xf numFmtId="0" fontId="2" fillId="3" borderId="64" xfId="2" applyFill="1" applyBorder="1"/>
    <xf numFmtId="0" fontId="2" fillId="3" borderId="65" xfId="2" applyFill="1" applyBorder="1"/>
    <xf numFmtId="0" fontId="2" fillId="3" borderId="66" xfId="2" applyFill="1" applyBorder="1"/>
    <xf numFmtId="0" fontId="23" fillId="3" borderId="62" xfId="2" applyFont="1" applyFill="1" applyBorder="1" applyAlignment="1">
      <alignment horizontal="center" vertical="center" wrapText="1"/>
    </xf>
    <xf numFmtId="0" fontId="23" fillId="3" borderId="0" xfId="2" applyFont="1" applyFill="1" applyAlignment="1">
      <alignment horizontal="center" vertical="center" wrapText="1"/>
    </xf>
    <xf numFmtId="0" fontId="23" fillId="3" borderId="63" xfId="2" applyFont="1" applyFill="1" applyBorder="1" applyAlignment="1">
      <alignment horizontal="center" vertical="center" wrapText="1"/>
    </xf>
    <xf numFmtId="0" fontId="25" fillId="3" borderId="62" xfId="2" applyFont="1" applyFill="1" applyBorder="1" applyAlignment="1">
      <alignment horizontal="center" vertical="center" wrapText="1"/>
    </xf>
    <xf numFmtId="0" fontId="25" fillId="3" borderId="0" xfId="2" applyFont="1" applyFill="1" applyAlignment="1">
      <alignment horizontal="center" vertical="center" wrapText="1"/>
    </xf>
    <xf numFmtId="0" fontId="25" fillId="3" borderId="63" xfId="2" applyFont="1" applyFill="1" applyBorder="1" applyAlignment="1">
      <alignment horizontal="center" vertical="center" wrapText="1"/>
    </xf>
    <xf numFmtId="0" fontId="27" fillId="3" borderId="0" xfId="2" applyFont="1" applyFill="1" applyAlignment="1">
      <alignment horizontal="center"/>
    </xf>
    <xf numFmtId="0" fontId="2" fillId="0" borderId="0" xfId="2" applyAlignment="1">
      <alignment horizontal="justify" vertical="top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B916B06A-E5DD-40EB-AE98-2BD820BF3FC2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1'!$C$45:$M$45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xVal>
          <c:yVal>
            <c:numRef>
              <c:f>'Table 1'!$C$46:$M$46</c:f>
              <c:numCache>
                <c:formatCode>0.00%</c:formatCode>
                <c:ptCount val="11"/>
                <c:pt idx="0">
                  <c:v>9.8189117692166775E-2</c:v>
                </c:pt>
                <c:pt idx="1">
                  <c:v>0.12629595982506728</c:v>
                </c:pt>
                <c:pt idx="2">
                  <c:v>0.1052807269357164</c:v>
                </c:pt>
                <c:pt idx="3">
                  <c:v>8.8399059538756528E-2</c:v>
                </c:pt>
                <c:pt idx="4">
                  <c:v>9.632196425593903E-2</c:v>
                </c:pt>
                <c:pt idx="5">
                  <c:v>0.11725410048578658</c:v>
                </c:pt>
                <c:pt idx="6">
                  <c:v>4.2178570774729453E-2</c:v>
                </c:pt>
                <c:pt idx="7">
                  <c:v>0.10693147825339591</c:v>
                </c:pt>
                <c:pt idx="8">
                  <c:v>6.4010738105529902E-2</c:v>
                </c:pt>
                <c:pt idx="9">
                  <c:v>6.4955825574630394E-2</c:v>
                </c:pt>
                <c:pt idx="10">
                  <c:v>9.0182458558281733E-2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46569015"/>
        <c:axId val="573345886"/>
      </c:scatterChart>
      <c:valAx>
        <c:axId val="-20465690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345886"/>
        <c:crosses val="autoZero"/>
        <c:crossBetween val="midCat"/>
        <c:majorUnit val="1"/>
      </c:valAx>
      <c:valAx>
        <c:axId val="57334588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046569015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1'!$O$45:$S$45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xVal>
          <c:yVal>
            <c:numRef>
              <c:f>'Table 1'!$O$46:$S$46</c:f>
              <c:numCache>
                <c:formatCode>0.00%</c:formatCode>
                <c:ptCount val="5"/>
                <c:pt idx="0">
                  <c:v>0.29467172336052688</c:v>
                </c:pt>
                <c:pt idx="1">
                  <c:v>0.19912583374620263</c:v>
                </c:pt>
                <c:pt idx="2">
                  <c:v>0.20252223470135591</c:v>
                </c:pt>
                <c:pt idx="3">
                  <c:v>0.11844265113220222</c:v>
                </c:pt>
                <c:pt idx="4">
                  <c:v>0.18523755705971237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A6-42DA-B83D-4878C402E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46569015"/>
        <c:axId val="573345886"/>
      </c:scatterChart>
      <c:valAx>
        <c:axId val="-20465690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345886"/>
        <c:crosses val="autoZero"/>
        <c:crossBetween val="midCat"/>
        <c:majorUnit val="1"/>
      </c:valAx>
      <c:valAx>
        <c:axId val="57334588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046569015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5'!$C$45:$M$45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xVal>
          <c:yVal>
            <c:numRef>
              <c:f>'Table 5'!$C$46:$M$46</c:f>
              <c:numCache>
                <c:formatCode>0.00%</c:formatCode>
                <c:ptCount val="11"/>
                <c:pt idx="0">
                  <c:v>9.2710831231543486E-2</c:v>
                </c:pt>
                <c:pt idx="1">
                  <c:v>0.11261331876608943</c:v>
                </c:pt>
                <c:pt idx="2">
                  <c:v>0.1127865268490955</c:v>
                </c:pt>
                <c:pt idx="3">
                  <c:v>7.2097935422016812E-2</c:v>
                </c:pt>
                <c:pt idx="4">
                  <c:v>8.6380656937720776E-2</c:v>
                </c:pt>
                <c:pt idx="5">
                  <c:v>8.9356944439326E-2</c:v>
                </c:pt>
                <c:pt idx="6">
                  <c:v>8.0743031492971462E-2</c:v>
                </c:pt>
                <c:pt idx="7">
                  <c:v>9.9513571604533349E-2</c:v>
                </c:pt>
                <c:pt idx="8">
                  <c:v>5.3018965859864736E-2</c:v>
                </c:pt>
                <c:pt idx="9">
                  <c:v>8.4315483640340638E-2</c:v>
                </c:pt>
                <c:pt idx="10">
                  <c:v>0.11646273375649778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1472829"/>
        <c:axId val="1735855079"/>
      </c:scatterChart>
      <c:valAx>
        <c:axId val="122147282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35855079"/>
        <c:crosses val="autoZero"/>
        <c:crossBetween val="midCat"/>
        <c:majorUnit val="1"/>
      </c:valAx>
      <c:valAx>
        <c:axId val="173585507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21472829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'Table 5'!$O$45:$S$45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xVal>
          <c:yVal>
            <c:numRef>
              <c:f>'Table 5'!$O$46:$S$46</c:f>
              <c:numCache>
                <c:formatCode>0.00%</c:formatCode>
                <c:ptCount val="5"/>
                <c:pt idx="0">
                  <c:v>0.41056538741963278</c:v>
                </c:pt>
                <c:pt idx="1">
                  <c:v>0.25153443361834693</c:v>
                </c:pt>
                <c:pt idx="2">
                  <c:v>0.13463743620335389</c:v>
                </c:pt>
                <c:pt idx="3">
                  <c:v>5.5484854510505735E-2</c:v>
                </c:pt>
                <c:pt idx="4">
                  <c:v>0.14777788824816065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2A-4528-973D-BD12E6CA1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1472829"/>
        <c:axId val="1735855079"/>
      </c:scatterChart>
      <c:valAx>
        <c:axId val="122147282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35855079"/>
        <c:crosses val="autoZero"/>
        <c:crossBetween val="midCat"/>
        <c:majorUnit val="1"/>
      </c:valAx>
      <c:valAx>
        <c:axId val="173585507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21472829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FB52EA3-CD56-4FCB-B966-5C320901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56135EF3-F68C-4CC2-920B-FD3D9D90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12</xdr:col>
      <xdr:colOff>836084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</xdr:colOff>
      <xdr:row>49</xdr:row>
      <xdr:rowOff>0</xdr:rowOff>
    </xdr:from>
    <xdr:to>
      <xdr:col>21</xdr:col>
      <xdr:colOff>359835</xdr:colOff>
      <xdr:row>69</xdr:row>
      <xdr:rowOff>51628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7711E7-DAFE-4E1F-8473-DCF38A8EA1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12</xdr:col>
      <xdr:colOff>190500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</xdr:colOff>
      <xdr:row>49</xdr:row>
      <xdr:rowOff>0</xdr:rowOff>
    </xdr:from>
    <xdr:to>
      <xdr:col>21</xdr:col>
      <xdr:colOff>867835</xdr:colOff>
      <xdr:row>69</xdr:row>
      <xdr:rowOff>51628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4E23D7-5F9E-4B8B-B5E9-253D3C171F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8CDC-23DD-4ADC-8D80-9873274B3502}">
  <sheetPr>
    <pageSetUpPr fitToPage="1"/>
  </sheetPr>
  <dimension ref="A1:K48"/>
  <sheetViews>
    <sheetView showGridLines="0" topLeftCell="A3" zoomScale="70" zoomScaleNormal="70" workbookViewId="0">
      <selection activeCell="A49" sqref="A49"/>
    </sheetView>
  </sheetViews>
  <sheetFormatPr defaultRowHeight="15" x14ac:dyDescent="0.25"/>
  <cols>
    <col min="1" max="16384" width="9.140625" style="124"/>
  </cols>
  <sheetData>
    <row r="1" spans="1:11" ht="15.75" thickTop="1" x14ac:dyDescent="0.25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3"/>
    </row>
    <row r="2" spans="1:11" x14ac:dyDescent="0.25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7"/>
    </row>
    <row r="3" spans="1:11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7"/>
    </row>
    <row r="4" spans="1:11" ht="21" customHeight="1" x14ac:dyDescent="0.35">
      <c r="A4" s="125"/>
      <c r="B4" s="126"/>
      <c r="C4" s="126"/>
      <c r="D4" s="126"/>
      <c r="E4" s="126"/>
      <c r="F4" s="128" t="s">
        <v>150</v>
      </c>
      <c r="G4" s="128"/>
      <c r="H4" s="126"/>
      <c r="I4" s="126"/>
      <c r="J4" s="126"/>
      <c r="K4" s="127"/>
    </row>
    <row r="5" spans="1:11" ht="21" customHeight="1" x14ac:dyDescent="0.35">
      <c r="A5" s="125"/>
      <c r="B5" s="126"/>
      <c r="C5" s="126"/>
      <c r="D5" s="126"/>
      <c r="E5" s="126"/>
      <c r="F5" s="128" t="s">
        <v>151</v>
      </c>
      <c r="G5" s="128"/>
      <c r="H5" s="126"/>
      <c r="I5" s="126"/>
      <c r="J5" s="126"/>
      <c r="K5" s="127"/>
    </row>
    <row r="6" spans="1:11" ht="21" customHeight="1" x14ac:dyDescent="0.35">
      <c r="A6" s="125"/>
      <c r="B6" s="126"/>
      <c r="C6" s="126"/>
      <c r="D6" s="126"/>
      <c r="E6" s="126"/>
      <c r="F6" s="128" t="s">
        <v>152</v>
      </c>
      <c r="G6" s="128"/>
      <c r="H6" s="126"/>
      <c r="I6" s="126"/>
      <c r="J6" s="126"/>
      <c r="K6" s="127"/>
    </row>
    <row r="7" spans="1:11" ht="21" x14ac:dyDescent="0.35">
      <c r="A7" s="125"/>
      <c r="B7" s="126"/>
      <c r="C7" s="126"/>
      <c r="D7" s="126"/>
      <c r="E7" s="126"/>
      <c r="F7" s="128"/>
      <c r="G7" s="128"/>
      <c r="H7" s="126"/>
      <c r="I7" s="126"/>
      <c r="J7" s="126"/>
      <c r="K7" s="127"/>
    </row>
    <row r="8" spans="1:11" ht="21" x14ac:dyDescent="0.35">
      <c r="A8" s="125"/>
      <c r="B8" s="126"/>
      <c r="C8" s="126"/>
      <c r="D8" s="126"/>
      <c r="E8" s="126"/>
      <c r="F8" s="129"/>
      <c r="G8" s="129"/>
      <c r="H8" s="126"/>
      <c r="I8" s="126"/>
      <c r="J8" s="126"/>
      <c r="K8" s="127"/>
    </row>
    <row r="9" spans="1:11" ht="15" customHeight="1" x14ac:dyDescent="0.25">
      <c r="A9" s="137" t="s">
        <v>153</v>
      </c>
      <c r="B9" s="138"/>
      <c r="C9" s="138"/>
      <c r="D9" s="138"/>
      <c r="E9" s="138"/>
      <c r="F9" s="138"/>
      <c r="G9" s="138"/>
      <c r="H9" s="138"/>
      <c r="I9" s="138"/>
      <c r="J9" s="138"/>
      <c r="K9" s="139"/>
    </row>
    <row r="10" spans="1:11" ht="15" customHeight="1" x14ac:dyDescent="0.2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9"/>
    </row>
    <row r="11" spans="1:11" ht="15" customHeight="1" x14ac:dyDescent="0.25">
      <c r="A11" s="130"/>
      <c r="B11" s="131"/>
      <c r="C11" s="131"/>
      <c r="D11" s="131"/>
      <c r="E11" s="131"/>
      <c r="F11" s="131"/>
      <c r="G11" s="131"/>
      <c r="H11" s="131"/>
      <c r="I11" s="131"/>
      <c r="J11" s="131"/>
      <c r="K11" s="132"/>
    </row>
    <row r="12" spans="1:11" ht="15" customHeight="1" x14ac:dyDescent="0.25">
      <c r="A12" s="130"/>
      <c r="B12" s="131"/>
      <c r="C12" s="131"/>
      <c r="D12" s="131"/>
      <c r="E12" s="131"/>
      <c r="F12" s="131"/>
      <c r="G12" s="131"/>
      <c r="H12" s="131"/>
      <c r="I12" s="131"/>
      <c r="J12" s="131"/>
      <c r="K12" s="132"/>
    </row>
    <row r="13" spans="1:11" ht="15" customHeight="1" x14ac:dyDescent="0.25">
      <c r="A13" s="130"/>
      <c r="B13" s="131"/>
      <c r="C13" s="131"/>
      <c r="D13" s="131"/>
      <c r="E13" s="131"/>
      <c r="F13" s="131"/>
      <c r="G13" s="131"/>
      <c r="H13" s="131"/>
      <c r="I13" s="131"/>
      <c r="J13" s="131"/>
      <c r="K13" s="132"/>
    </row>
    <row r="14" spans="1:11" ht="15" customHeight="1" x14ac:dyDescent="0.25">
      <c r="A14" s="130"/>
      <c r="B14" s="131"/>
      <c r="C14" s="131"/>
      <c r="D14" s="131"/>
      <c r="E14" s="131"/>
      <c r="F14" s="131"/>
      <c r="G14" s="131"/>
      <c r="H14" s="131"/>
      <c r="I14" s="131"/>
      <c r="J14" s="131"/>
      <c r="K14" s="132"/>
    </row>
    <row r="15" spans="1:11" ht="15" customHeight="1" x14ac:dyDescent="0.25">
      <c r="A15" s="140" t="s">
        <v>155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2"/>
    </row>
    <row r="16" spans="1:11" ht="15" customHeight="1" x14ac:dyDescent="0.25">
      <c r="A16" s="140"/>
      <c r="B16" s="141"/>
      <c r="C16" s="141"/>
      <c r="D16" s="141"/>
      <c r="E16" s="141"/>
      <c r="F16" s="141"/>
      <c r="G16" s="141"/>
      <c r="H16" s="141"/>
      <c r="I16" s="141"/>
      <c r="J16" s="141"/>
      <c r="K16" s="142"/>
    </row>
    <row r="17" spans="1:11" ht="15" customHeight="1" x14ac:dyDescent="0.25">
      <c r="A17" s="140"/>
      <c r="B17" s="141"/>
      <c r="C17" s="141"/>
      <c r="D17" s="141"/>
      <c r="E17" s="141"/>
      <c r="F17" s="141"/>
      <c r="G17" s="141"/>
      <c r="H17" s="141"/>
      <c r="I17" s="141"/>
      <c r="J17" s="141"/>
      <c r="K17" s="142"/>
    </row>
    <row r="18" spans="1:11" ht="15" customHeight="1" x14ac:dyDescent="0.25">
      <c r="A18" s="140"/>
      <c r="B18" s="141"/>
      <c r="C18" s="141"/>
      <c r="D18" s="141"/>
      <c r="E18" s="141"/>
      <c r="F18" s="141"/>
      <c r="G18" s="141"/>
      <c r="H18" s="141"/>
      <c r="I18" s="141"/>
      <c r="J18" s="141"/>
      <c r="K18" s="142"/>
    </row>
    <row r="19" spans="1:11" ht="15" customHeight="1" x14ac:dyDescent="0.25">
      <c r="A19" s="140"/>
      <c r="B19" s="141"/>
      <c r="C19" s="141"/>
      <c r="D19" s="141"/>
      <c r="E19" s="141"/>
      <c r="F19" s="141"/>
      <c r="G19" s="141"/>
      <c r="H19" s="141"/>
      <c r="I19" s="141"/>
      <c r="J19" s="141"/>
      <c r="K19" s="142"/>
    </row>
    <row r="20" spans="1:11" ht="15" customHeight="1" x14ac:dyDescent="0.25">
      <c r="A20" s="140"/>
      <c r="B20" s="141"/>
      <c r="C20" s="141"/>
      <c r="D20" s="141"/>
      <c r="E20" s="141"/>
      <c r="F20" s="141"/>
      <c r="G20" s="141"/>
      <c r="H20" s="141"/>
      <c r="I20" s="141"/>
      <c r="J20" s="141"/>
      <c r="K20" s="142"/>
    </row>
    <row r="21" spans="1:11" ht="15" customHeight="1" x14ac:dyDescent="0.25">
      <c r="A21" s="140"/>
      <c r="B21" s="141"/>
      <c r="C21" s="141"/>
      <c r="D21" s="141"/>
      <c r="E21" s="141"/>
      <c r="F21" s="141"/>
      <c r="G21" s="141"/>
      <c r="H21" s="141"/>
      <c r="I21" s="141"/>
      <c r="J21" s="141"/>
      <c r="K21" s="142"/>
    </row>
    <row r="22" spans="1:11" ht="15" customHeight="1" x14ac:dyDescent="0.25">
      <c r="A22" s="125"/>
      <c r="B22" s="126"/>
      <c r="C22" s="126"/>
      <c r="D22" s="126"/>
      <c r="E22" s="126"/>
      <c r="F22" s="126"/>
      <c r="G22" s="126"/>
      <c r="H22" s="126"/>
      <c r="I22" s="126"/>
      <c r="J22" s="126"/>
      <c r="K22" s="127"/>
    </row>
    <row r="23" spans="1:11" x14ac:dyDescent="0.25">
      <c r="A23" s="125"/>
      <c r="B23" s="126"/>
      <c r="C23" s="126"/>
      <c r="D23" s="126"/>
      <c r="E23" s="126"/>
      <c r="F23" s="126"/>
      <c r="G23" s="126"/>
      <c r="H23" s="126"/>
      <c r="I23" s="126"/>
      <c r="J23" s="126"/>
      <c r="K23" s="127"/>
    </row>
    <row r="24" spans="1:11" x14ac:dyDescent="0.25">
      <c r="A24" s="125"/>
      <c r="B24" s="126"/>
      <c r="C24" s="126"/>
      <c r="D24" s="126"/>
      <c r="E24" s="126"/>
      <c r="F24" s="126"/>
      <c r="G24" s="126"/>
      <c r="H24" s="126"/>
      <c r="I24" s="126"/>
      <c r="J24" s="126"/>
      <c r="K24" s="127"/>
    </row>
    <row r="25" spans="1:11" x14ac:dyDescent="0.25">
      <c r="A25" s="125"/>
      <c r="B25" s="126"/>
      <c r="C25" s="126"/>
      <c r="D25" s="126"/>
      <c r="E25" s="126"/>
      <c r="F25" s="126"/>
      <c r="G25" s="126"/>
      <c r="H25" s="126"/>
      <c r="I25" s="126"/>
      <c r="J25" s="126"/>
      <c r="K25" s="127"/>
    </row>
    <row r="26" spans="1:11" x14ac:dyDescent="0.25">
      <c r="A26" s="125"/>
      <c r="B26" s="126"/>
      <c r="C26" s="126"/>
      <c r="D26" s="126"/>
      <c r="E26" s="126"/>
      <c r="F26" s="126"/>
      <c r="G26" s="126"/>
      <c r="H26" s="126"/>
      <c r="I26" s="126"/>
      <c r="J26" s="126"/>
      <c r="K26" s="127"/>
    </row>
    <row r="27" spans="1:11" x14ac:dyDescent="0.25">
      <c r="A27" s="125"/>
      <c r="B27" s="126"/>
      <c r="C27" s="126"/>
      <c r="D27" s="126"/>
      <c r="E27" s="126"/>
      <c r="F27" s="126"/>
      <c r="G27" s="126"/>
      <c r="H27" s="126"/>
      <c r="I27" s="126"/>
      <c r="J27" s="126"/>
      <c r="K27" s="127"/>
    </row>
    <row r="28" spans="1:11" x14ac:dyDescent="0.25">
      <c r="A28" s="125"/>
      <c r="B28" s="126"/>
      <c r="C28" s="126"/>
      <c r="D28" s="126"/>
      <c r="E28" s="126"/>
      <c r="F28" s="126"/>
      <c r="G28" s="126"/>
      <c r="H28" s="126"/>
      <c r="I28" s="126"/>
      <c r="J28" s="126"/>
      <c r="K28" s="127"/>
    </row>
    <row r="29" spans="1:11" x14ac:dyDescent="0.25">
      <c r="A29" s="125"/>
      <c r="B29" s="126"/>
      <c r="C29" s="126"/>
      <c r="D29" s="126"/>
      <c r="E29" s="126"/>
      <c r="F29" s="126"/>
      <c r="G29" s="133"/>
      <c r="H29" s="126"/>
      <c r="I29" s="126"/>
      <c r="J29" s="126"/>
      <c r="K29" s="127"/>
    </row>
    <row r="30" spans="1:11" x14ac:dyDescent="0.25">
      <c r="A30" s="125"/>
      <c r="B30" s="126"/>
      <c r="C30" s="126"/>
      <c r="D30" s="126"/>
      <c r="E30" s="126"/>
      <c r="F30" s="126"/>
      <c r="G30" s="126"/>
      <c r="H30" s="126"/>
      <c r="I30" s="126"/>
      <c r="J30" s="126"/>
      <c r="K30" s="127"/>
    </row>
    <row r="31" spans="1:11" x14ac:dyDescent="0.25">
      <c r="A31" s="125"/>
      <c r="B31" s="126"/>
      <c r="C31" s="126"/>
      <c r="D31" s="126"/>
      <c r="E31" s="126"/>
      <c r="F31" s="126"/>
      <c r="G31" s="126"/>
      <c r="H31" s="126"/>
      <c r="I31" s="126"/>
      <c r="J31" s="126"/>
      <c r="K31" s="127"/>
    </row>
    <row r="32" spans="1:11" x14ac:dyDescent="0.25">
      <c r="A32" s="125"/>
      <c r="B32" s="126"/>
      <c r="C32" s="126"/>
      <c r="D32" s="126"/>
      <c r="E32" s="126"/>
      <c r="F32" s="126"/>
      <c r="G32" s="126"/>
      <c r="H32" s="126"/>
      <c r="I32" s="126"/>
      <c r="J32" s="126"/>
      <c r="K32" s="127"/>
    </row>
    <row r="33" spans="1:11" x14ac:dyDescent="0.25">
      <c r="A33" s="125"/>
      <c r="B33" s="126"/>
      <c r="C33" s="126"/>
      <c r="D33" s="126"/>
      <c r="E33" s="126"/>
      <c r="F33" s="126"/>
      <c r="G33" s="126"/>
      <c r="H33" s="126"/>
      <c r="I33" s="126"/>
      <c r="J33" s="126"/>
      <c r="K33" s="127"/>
    </row>
    <row r="34" spans="1:11" x14ac:dyDescent="0.25">
      <c r="A34" s="125"/>
      <c r="B34" s="126"/>
      <c r="C34" s="126"/>
      <c r="D34" s="126"/>
      <c r="E34" s="126"/>
      <c r="F34" s="126"/>
      <c r="G34" s="126"/>
      <c r="H34" s="126"/>
      <c r="I34" s="126"/>
      <c r="J34" s="126"/>
      <c r="K34" s="127"/>
    </row>
    <row r="35" spans="1:11" x14ac:dyDescent="0.25">
      <c r="A35" s="125"/>
      <c r="B35" s="126"/>
      <c r="C35" s="126"/>
      <c r="D35" s="126"/>
      <c r="E35" s="126"/>
      <c r="F35" s="126"/>
      <c r="G35" s="126"/>
      <c r="H35" s="126"/>
      <c r="I35" s="126"/>
      <c r="J35" s="126"/>
      <c r="K35" s="127"/>
    </row>
    <row r="36" spans="1:11" x14ac:dyDescent="0.25">
      <c r="A36" s="125"/>
      <c r="B36" s="126"/>
      <c r="C36" s="126"/>
      <c r="D36" s="126"/>
      <c r="E36" s="126"/>
      <c r="F36" s="126"/>
      <c r="G36" s="126"/>
      <c r="H36" s="126"/>
      <c r="I36" s="126"/>
      <c r="J36" s="126"/>
      <c r="K36" s="127"/>
    </row>
    <row r="37" spans="1:11" x14ac:dyDescent="0.25">
      <c r="A37" s="125"/>
      <c r="B37" s="126"/>
      <c r="C37" s="126"/>
      <c r="D37" s="126"/>
      <c r="E37" s="126"/>
      <c r="F37" s="126"/>
      <c r="G37" s="126"/>
      <c r="H37" s="126"/>
      <c r="I37" s="126"/>
      <c r="J37" s="126"/>
      <c r="K37" s="127"/>
    </row>
    <row r="38" spans="1:11" x14ac:dyDescent="0.25">
      <c r="A38" s="125"/>
      <c r="B38" s="126"/>
      <c r="C38" s="126"/>
      <c r="D38" s="126"/>
      <c r="E38" s="126"/>
      <c r="F38" s="126"/>
      <c r="G38" s="126"/>
      <c r="H38" s="126"/>
      <c r="I38" s="126"/>
      <c r="J38" s="126"/>
      <c r="K38" s="127"/>
    </row>
    <row r="39" spans="1:11" x14ac:dyDescent="0.25">
      <c r="A39" s="125"/>
      <c r="B39" s="126"/>
      <c r="C39" s="126"/>
      <c r="D39" s="126"/>
      <c r="E39" s="126"/>
      <c r="F39" s="126"/>
      <c r="G39" s="126"/>
      <c r="H39" s="126"/>
      <c r="I39" s="126"/>
      <c r="J39" s="126"/>
      <c r="K39" s="127"/>
    </row>
    <row r="40" spans="1:11" ht="18.75" customHeight="1" x14ac:dyDescent="0.35">
      <c r="A40" s="125"/>
      <c r="B40" s="126"/>
      <c r="C40" s="126"/>
      <c r="D40" s="143" t="s">
        <v>154</v>
      </c>
      <c r="E40" s="143"/>
      <c r="F40" s="143"/>
      <c r="G40" s="143"/>
      <c r="H40" s="143"/>
      <c r="I40" s="126"/>
      <c r="J40" s="126"/>
      <c r="K40" s="127"/>
    </row>
    <row r="41" spans="1:11" x14ac:dyDescent="0.25">
      <c r="A41" s="125"/>
      <c r="B41" s="126"/>
      <c r="C41" s="126"/>
      <c r="D41" s="126"/>
      <c r="E41" s="126"/>
      <c r="F41" s="126"/>
      <c r="G41" s="126"/>
      <c r="H41" s="126"/>
      <c r="I41" s="126"/>
      <c r="J41" s="126"/>
      <c r="K41" s="127"/>
    </row>
    <row r="42" spans="1:11" x14ac:dyDescent="0.25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7"/>
    </row>
    <row r="43" spans="1:11" x14ac:dyDescent="0.25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7"/>
    </row>
    <row r="44" spans="1:11" ht="15.75" thickBot="1" x14ac:dyDescent="0.3">
      <c r="A44" s="134"/>
      <c r="B44" s="135"/>
      <c r="C44" s="135"/>
      <c r="D44" s="135"/>
      <c r="E44" s="135"/>
      <c r="F44" s="135"/>
      <c r="G44" s="135"/>
      <c r="H44" s="135"/>
      <c r="I44" s="135"/>
      <c r="J44" s="135"/>
      <c r="K44" s="136"/>
    </row>
    <row r="45" spans="1:11" ht="15" customHeight="1" thickTop="1" x14ac:dyDescent="0.25">
      <c r="A45" s="144" t="s">
        <v>156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</row>
    <row r="46" spans="1:11" x14ac:dyDescent="0.2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</row>
    <row r="47" spans="1:11" x14ac:dyDescent="0.2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</row>
    <row r="48" spans="1:11" ht="4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2EA4A-074E-4CE2-8CB8-FB632ABABEFB}">
  <dimension ref="A1:W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0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48207</v>
      </c>
      <c r="D6" s="23">
        <v>105015</v>
      </c>
      <c r="E6" s="23">
        <v>64538</v>
      </c>
      <c r="F6" s="23">
        <v>22940</v>
      </c>
      <c r="G6" s="23">
        <v>36900</v>
      </c>
      <c r="H6" s="23">
        <v>68214</v>
      </c>
      <c r="I6" s="23">
        <v>15511</v>
      </c>
      <c r="J6" s="23">
        <v>44064</v>
      </c>
      <c r="K6" s="23">
        <v>31970</v>
      </c>
      <c r="L6" s="23">
        <v>38271</v>
      </c>
      <c r="M6" s="23">
        <v>82404</v>
      </c>
      <c r="N6" s="24">
        <f t="shared" ref="N6:N41" si="0">SUM(C6:M6)</f>
        <v>558034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558034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128710</v>
      </c>
      <c r="D7" s="23">
        <v>132682</v>
      </c>
      <c r="E7" s="23">
        <v>71227</v>
      </c>
      <c r="F7" s="23">
        <v>28950</v>
      </c>
      <c r="G7" s="23">
        <v>10562</v>
      </c>
      <c r="H7" s="23">
        <v>156938</v>
      </c>
      <c r="I7" s="23">
        <v>0</v>
      </c>
      <c r="J7" s="23">
        <v>50479</v>
      </c>
      <c r="K7" s="23">
        <v>0</v>
      </c>
      <c r="L7" s="23">
        <v>64098</v>
      </c>
      <c r="M7" s="23">
        <v>170436</v>
      </c>
      <c r="N7" s="27">
        <f t="shared" si="0"/>
        <v>814082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814082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53997</v>
      </c>
      <c r="D8" s="23">
        <v>122587</v>
      </c>
      <c r="E8" s="23">
        <v>160211</v>
      </c>
      <c r="F8" s="23">
        <v>62425</v>
      </c>
      <c r="G8" s="23">
        <v>88474</v>
      </c>
      <c r="H8" s="23">
        <v>80051</v>
      </c>
      <c r="I8" s="23">
        <v>12023</v>
      </c>
      <c r="J8" s="23">
        <v>61730</v>
      </c>
      <c r="K8" s="23">
        <v>77621</v>
      </c>
      <c r="L8" s="23">
        <v>86243</v>
      </c>
      <c r="M8" s="23">
        <v>66482</v>
      </c>
      <c r="N8" s="27">
        <f t="shared" si="0"/>
        <v>871844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871844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1007</v>
      </c>
      <c r="E10" s="23">
        <v>0</v>
      </c>
      <c r="F10" s="23">
        <v>0</v>
      </c>
      <c r="G10" s="23">
        <v>186</v>
      </c>
      <c r="H10" s="23">
        <v>78100</v>
      </c>
      <c r="I10" s="23">
        <v>0</v>
      </c>
      <c r="J10" s="23">
        <v>0</v>
      </c>
      <c r="K10" s="23">
        <v>1719</v>
      </c>
      <c r="L10" s="23">
        <v>154</v>
      </c>
      <c r="M10" s="23">
        <v>0</v>
      </c>
      <c r="N10" s="27">
        <f t="shared" si="0"/>
        <v>81166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81166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3</v>
      </c>
      <c r="D11" s="23">
        <v>160</v>
      </c>
      <c r="E11" s="23">
        <v>659</v>
      </c>
      <c r="F11" s="23">
        <v>1</v>
      </c>
      <c r="G11" s="23">
        <v>245</v>
      </c>
      <c r="H11" s="23">
        <v>118</v>
      </c>
      <c r="I11" s="23">
        <v>0</v>
      </c>
      <c r="J11" s="23">
        <v>52</v>
      </c>
      <c r="K11" s="23">
        <v>202</v>
      </c>
      <c r="L11" s="23">
        <v>199</v>
      </c>
      <c r="M11" s="23">
        <v>0</v>
      </c>
      <c r="N11" s="27">
        <f t="shared" si="0"/>
        <v>1639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1639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17990</v>
      </c>
      <c r="D12" s="23">
        <v>13258</v>
      </c>
      <c r="E12" s="23">
        <v>2616</v>
      </c>
      <c r="F12" s="23">
        <v>17838</v>
      </c>
      <c r="G12" s="23">
        <v>1876</v>
      </c>
      <c r="H12" s="23">
        <v>6576</v>
      </c>
      <c r="I12" s="23">
        <v>0</v>
      </c>
      <c r="J12" s="23">
        <v>11710</v>
      </c>
      <c r="K12" s="23">
        <v>3774</v>
      </c>
      <c r="L12" s="23">
        <v>4951</v>
      </c>
      <c r="M12" s="23">
        <v>2686</v>
      </c>
      <c r="N12" s="27">
        <f t="shared" si="0"/>
        <v>83275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83275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125338</v>
      </c>
      <c r="D13" s="23">
        <v>65444</v>
      </c>
      <c r="E13" s="23">
        <v>66004</v>
      </c>
      <c r="F13" s="23">
        <v>59688</v>
      </c>
      <c r="G13" s="23">
        <v>13930</v>
      </c>
      <c r="H13" s="23">
        <v>161138</v>
      </c>
      <c r="I13" s="23">
        <v>2239</v>
      </c>
      <c r="J13" s="23">
        <v>29529</v>
      </c>
      <c r="K13" s="23">
        <v>37315</v>
      </c>
      <c r="L13" s="23">
        <v>41348</v>
      </c>
      <c r="M13" s="23">
        <v>54320</v>
      </c>
      <c r="N13" s="27">
        <f t="shared" si="0"/>
        <v>656293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656293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251900</v>
      </c>
      <c r="D14" s="23">
        <v>189122</v>
      </c>
      <c r="E14" s="23">
        <v>131284</v>
      </c>
      <c r="F14" s="23">
        <v>222526</v>
      </c>
      <c r="G14" s="23">
        <v>112898</v>
      </c>
      <c r="H14" s="23">
        <v>72502</v>
      </c>
      <c r="I14" s="23">
        <v>1481</v>
      </c>
      <c r="J14" s="23">
        <v>132878</v>
      </c>
      <c r="K14" s="23">
        <v>19047</v>
      </c>
      <c r="L14" s="23">
        <v>45053</v>
      </c>
      <c r="M14" s="23">
        <v>31962</v>
      </c>
      <c r="N14" s="27">
        <f t="shared" si="0"/>
        <v>1210653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1210653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377238</v>
      </c>
      <c r="D15" s="23">
        <v>254566</v>
      </c>
      <c r="E15" s="23">
        <v>197287</v>
      </c>
      <c r="F15" s="23">
        <v>282214</v>
      </c>
      <c r="G15" s="23">
        <v>126828</v>
      </c>
      <c r="H15" s="23">
        <v>233640</v>
      </c>
      <c r="I15" s="23">
        <v>3719</v>
      </c>
      <c r="J15" s="23">
        <v>162407</v>
      </c>
      <c r="K15" s="23">
        <v>56362</v>
      </c>
      <c r="L15" s="23">
        <v>86402</v>
      </c>
      <c r="M15" s="23">
        <v>86282</v>
      </c>
      <c r="N15" s="27">
        <f t="shared" si="0"/>
        <v>1866945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1866945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28487</v>
      </c>
      <c r="D16" s="33">
        <v>77376</v>
      </c>
      <c r="E16" s="33">
        <v>92334</v>
      </c>
      <c r="F16" s="33">
        <v>238312</v>
      </c>
      <c r="G16" s="33">
        <v>6881</v>
      </c>
      <c r="H16" s="33">
        <v>30735</v>
      </c>
      <c r="I16" s="33">
        <v>1558</v>
      </c>
      <c r="J16" s="33">
        <v>8345</v>
      </c>
      <c r="K16" s="33">
        <v>11567</v>
      </c>
      <c r="L16" s="33">
        <v>5689</v>
      </c>
      <c r="M16" s="33">
        <v>31482</v>
      </c>
      <c r="N16" s="34">
        <f t="shared" si="0"/>
        <v>532766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532766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348751</v>
      </c>
      <c r="D17" s="33">
        <v>177190</v>
      </c>
      <c r="E17" s="33">
        <v>104953</v>
      </c>
      <c r="F17" s="33">
        <v>43902</v>
      </c>
      <c r="G17" s="33">
        <v>119947</v>
      </c>
      <c r="H17" s="33">
        <v>202905</v>
      </c>
      <c r="I17" s="33">
        <v>2161</v>
      </c>
      <c r="J17" s="33">
        <v>154062</v>
      </c>
      <c r="K17" s="33">
        <v>44795</v>
      </c>
      <c r="L17" s="33">
        <v>80713</v>
      </c>
      <c r="M17" s="33">
        <v>54800</v>
      </c>
      <c r="N17" s="34">
        <f t="shared" si="0"/>
        <v>1334179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1334179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220502</v>
      </c>
      <c r="D18" s="23">
        <v>376237</v>
      </c>
      <c r="E18" s="23">
        <v>390529</v>
      </c>
      <c r="F18" s="23">
        <v>374640</v>
      </c>
      <c r="G18" s="23">
        <v>572433</v>
      </c>
      <c r="H18" s="23">
        <v>333678</v>
      </c>
      <c r="I18" s="23">
        <v>348959</v>
      </c>
      <c r="J18" s="23">
        <v>591721</v>
      </c>
      <c r="K18" s="23">
        <v>373307</v>
      </c>
      <c r="L18" s="23">
        <v>278680</v>
      </c>
      <c r="M18" s="23">
        <v>380768</v>
      </c>
      <c r="N18" s="27">
        <f t="shared" si="0"/>
        <v>4241454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4241454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150652</v>
      </c>
      <c r="D19" s="33">
        <v>255915</v>
      </c>
      <c r="E19" s="33">
        <v>265767</v>
      </c>
      <c r="F19" s="33">
        <v>199512</v>
      </c>
      <c r="G19" s="33">
        <v>431929</v>
      </c>
      <c r="H19" s="33">
        <v>236840</v>
      </c>
      <c r="I19" s="33">
        <v>268173</v>
      </c>
      <c r="J19" s="33">
        <v>439536</v>
      </c>
      <c r="K19" s="33">
        <v>271791</v>
      </c>
      <c r="L19" s="33">
        <v>193682</v>
      </c>
      <c r="M19" s="33">
        <v>280682</v>
      </c>
      <c r="N19" s="34">
        <f t="shared" si="0"/>
        <v>2994479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2994479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48970</v>
      </c>
      <c r="D20" s="33">
        <v>104832</v>
      </c>
      <c r="E20" s="33">
        <v>101978</v>
      </c>
      <c r="F20" s="33">
        <v>63264</v>
      </c>
      <c r="G20" s="33">
        <v>133462</v>
      </c>
      <c r="H20" s="33">
        <v>89730</v>
      </c>
      <c r="I20" s="33">
        <v>79926</v>
      </c>
      <c r="J20" s="33">
        <v>144518</v>
      </c>
      <c r="K20" s="33">
        <v>93555</v>
      </c>
      <c r="L20" s="33">
        <v>68831</v>
      </c>
      <c r="M20" s="33">
        <v>94227</v>
      </c>
      <c r="N20" s="34">
        <f t="shared" si="0"/>
        <v>1023293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1023293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11323</v>
      </c>
      <c r="D21" s="33">
        <v>1631</v>
      </c>
      <c r="E21" s="33">
        <v>7741</v>
      </c>
      <c r="F21" s="33">
        <v>106093</v>
      </c>
      <c r="G21" s="33">
        <v>1706</v>
      </c>
      <c r="H21" s="33">
        <v>1679</v>
      </c>
      <c r="I21" s="33">
        <v>859</v>
      </c>
      <c r="J21" s="33">
        <v>3274</v>
      </c>
      <c r="K21" s="33">
        <v>798</v>
      </c>
      <c r="L21" s="33">
        <v>5261</v>
      </c>
      <c r="M21" s="33">
        <v>582</v>
      </c>
      <c r="N21" s="34">
        <f t="shared" si="0"/>
        <v>140947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140947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1142</v>
      </c>
      <c r="E22" s="23">
        <v>0</v>
      </c>
      <c r="F22" s="23">
        <v>0</v>
      </c>
      <c r="G22" s="23">
        <v>651</v>
      </c>
      <c r="H22" s="23">
        <v>6442</v>
      </c>
      <c r="I22" s="23">
        <v>0</v>
      </c>
      <c r="J22" s="23">
        <v>0</v>
      </c>
      <c r="K22" s="23">
        <v>1426</v>
      </c>
      <c r="L22" s="23">
        <v>77</v>
      </c>
      <c r="M22" s="23">
        <v>0</v>
      </c>
      <c r="N22" s="27">
        <f t="shared" si="0"/>
        <v>9738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9738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315</v>
      </c>
      <c r="D23" s="23">
        <v>392</v>
      </c>
      <c r="E23" s="23">
        <v>1039</v>
      </c>
      <c r="F23" s="23">
        <v>58</v>
      </c>
      <c r="G23" s="23">
        <v>452</v>
      </c>
      <c r="H23" s="23">
        <v>520</v>
      </c>
      <c r="I23" s="23">
        <v>0</v>
      </c>
      <c r="J23" s="23">
        <v>399</v>
      </c>
      <c r="K23" s="23">
        <v>632</v>
      </c>
      <c r="L23" s="23">
        <v>307</v>
      </c>
      <c r="M23" s="23">
        <v>135</v>
      </c>
      <c r="N23" s="27">
        <f t="shared" si="0"/>
        <v>4249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4249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34258</v>
      </c>
      <c r="D24" s="23">
        <v>39558</v>
      </c>
      <c r="E24" s="23">
        <v>15716</v>
      </c>
      <c r="F24" s="23">
        <v>6902</v>
      </c>
      <c r="G24" s="23">
        <v>17357</v>
      </c>
      <c r="H24" s="23">
        <v>66127</v>
      </c>
      <c r="I24" s="23">
        <v>508</v>
      </c>
      <c r="J24" s="23">
        <v>31741</v>
      </c>
      <c r="K24" s="23">
        <v>17283</v>
      </c>
      <c r="L24" s="23">
        <v>20474</v>
      </c>
      <c r="M24" s="23">
        <v>10070</v>
      </c>
      <c r="N24" s="27">
        <f t="shared" si="0"/>
        <v>259994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259994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1742</v>
      </c>
      <c r="D25" s="23">
        <v>16288</v>
      </c>
      <c r="E25" s="23">
        <v>12165</v>
      </c>
      <c r="F25" s="23">
        <v>575</v>
      </c>
      <c r="G25" s="23">
        <v>11194</v>
      </c>
      <c r="H25" s="23">
        <v>0</v>
      </c>
      <c r="I25" s="23">
        <v>0</v>
      </c>
      <c r="J25" s="23">
        <v>0</v>
      </c>
      <c r="K25" s="23">
        <v>0</v>
      </c>
      <c r="L25" s="23">
        <v>178</v>
      </c>
      <c r="M25" s="23">
        <v>2832</v>
      </c>
      <c r="N25" s="27">
        <f t="shared" si="0"/>
        <v>44974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44974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3</v>
      </c>
      <c r="D26" s="23">
        <v>152</v>
      </c>
      <c r="E26" s="23">
        <v>0</v>
      </c>
      <c r="F26" s="23">
        <v>0</v>
      </c>
      <c r="G26" s="23">
        <v>0</v>
      </c>
      <c r="H26" s="23">
        <v>7</v>
      </c>
      <c r="I26" s="23">
        <v>0</v>
      </c>
      <c r="J26" s="23">
        <v>0</v>
      </c>
      <c r="K26" s="23">
        <v>3</v>
      </c>
      <c r="L26" s="23">
        <v>151</v>
      </c>
      <c r="M26" s="23">
        <v>0</v>
      </c>
      <c r="N26" s="27">
        <f t="shared" si="0"/>
        <v>316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316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2786</v>
      </c>
      <c r="D27" s="23">
        <v>41480</v>
      </c>
      <c r="E27" s="23">
        <v>4471</v>
      </c>
      <c r="F27" s="23">
        <v>81</v>
      </c>
      <c r="G27" s="23">
        <v>0</v>
      </c>
      <c r="H27" s="23">
        <v>419</v>
      </c>
      <c r="I27" s="23">
        <v>0</v>
      </c>
      <c r="J27" s="23">
        <v>5231</v>
      </c>
      <c r="K27" s="23">
        <v>0</v>
      </c>
      <c r="L27" s="23">
        <v>1509</v>
      </c>
      <c r="M27" s="23">
        <v>546</v>
      </c>
      <c r="N27" s="27">
        <f t="shared" si="0"/>
        <v>56523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56523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2</v>
      </c>
      <c r="N28" s="27">
        <f t="shared" si="0"/>
        <v>2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2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9921</v>
      </c>
      <c r="D29" s="23">
        <v>47536</v>
      </c>
      <c r="E29" s="23">
        <v>39902</v>
      </c>
      <c r="F29" s="23">
        <v>9744</v>
      </c>
      <c r="G29" s="23">
        <v>11482</v>
      </c>
      <c r="H29" s="23">
        <v>38751</v>
      </c>
      <c r="I29" s="23">
        <v>4028</v>
      </c>
      <c r="J29" s="23">
        <v>15885</v>
      </c>
      <c r="K29" s="23">
        <v>19601</v>
      </c>
      <c r="L29" s="23">
        <v>10828</v>
      </c>
      <c r="M29" s="23">
        <v>19993</v>
      </c>
      <c r="N29" s="44">
        <f t="shared" si="0"/>
        <v>227671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227671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f t="shared" ref="C30:M30" si="3">SUM(C6:C14)+C18+SUM(C22:C29)</f>
        <v>895672</v>
      </c>
      <c r="D30" s="50">
        <f t="shared" si="3"/>
        <v>1152060</v>
      </c>
      <c r="E30" s="50">
        <f t="shared" si="3"/>
        <v>960361</v>
      </c>
      <c r="F30" s="50">
        <f t="shared" si="3"/>
        <v>806368</v>
      </c>
      <c r="G30" s="50">
        <f t="shared" si="3"/>
        <v>878640</v>
      </c>
      <c r="H30" s="50">
        <f t="shared" si="3"/>
        <v>1069581</v>
      </c>
      <c r="I30" s="50">
        <f t="shared" si="3"/>
        <v>384749</v>
      </c>
      <c r="J30" s="50">
        <f t="shared" si="3"/>
        <v>975419</v>
      </c>
      <c r="K30" s="50">
        <f t="shared" si="3"/>
        <v>583900</v>
      </c>
      <c r="L30" s="50">
        <f t="shared" si="3"/>
        <v>592521</v>
      </c>
      <c r="M30" s="50">
        <f t="shared" si="3"/>
        <v>822636</v>
      </c>
      <c r="N30" s="51">
        <f t="shared" si="0"/>
        <v>9121907</v>
      </c>
      <c r="O30" s="50">
        <f t="shared" ref="O30:T30" si="4">SUM(O6:O14)+O18+SUM(O22:O29)</f>
        <v>0</v>
      </c>
      <c r="P30" s="50">
        <f t="shared" si="4"/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1">
        <f t="shared" si="1"/>
        <v>0</v>
      </c>
      <c r="V30" s="52">
        <f t="shared" si="2"/>
        <v>9121907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436260</v>
      </c>
      <c r="P31" s="23">
        <v>296178</v>
      </c>
      <c r="Q31" s="23">
        <v>152131</v>
      </c>
      <c r="R31" s="23">
        <v>140423</v>
      </c>
      <c r="S31" s="23">
        <v>293652</v>
      </c>
      <c r="T31" s="25">
        <v>0</v>
      </c>
      <c r="U31" s="24">
        <f t="shared" si="1"/>
        <v>1318644</v>
      </c>
      <c r="V31" s="26">
        <f t="shared" si="2"/>
        <v>1318644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401583</v>
      </c>
      <c r="P32" s="35">
        <v>265303</v>
      </c>
      <c r="Q32" s="35">
        <v>146273</v>
      </c>
      <c r="R32" s="35">
        <v>127141</v>
      </c>
      <c r="S32" s="35">
        <v>289537</v>
      </c>
      <c r="T32" s="36">
        <v>0</v>
      </c>
      <c r="U32" s="34">
        <f t="shared" si="1"/>
        <v>1229837</v>
      </c>
      <c r="V32" s="37">
        <f t="shared" si="2"/>
        <v>1229837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34362</v>
      </c>
      <c r="P33" s="35">
        <v>30875</v>
      </c>
      <c r="Q33" s="35">
        <v>5858</v>
      </c>
      <c r="R33" s="35">
        <v>13282</v>
      </c>
      <c r="S33" s="35">
        <v>4116</v>
      </c>
      <c r="T33" s="36">
        <v>0</v>
      </c>
      <c r="U33" s="34">
        <f t="shared" si="1"/>
        <v>88493</v>
      </c>
      <c r="V33" s="37">
        <f t="shared" si="2"/>
        <v>88493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315</v>
      </c>
      <c r="P34" s="35">
        <v>0</v>
      </c>
      <c r="Q34" s="35">
        <v>0</v>
      </c>
      <c r="R34" s="35">
        <v>0</v>
      </c>
      <c r="S34" s="35">
        <v>0</v>
      </c>
      <c r="T34" s="36">
        <v>0</v>
      </c>
      <c r="U34" s="34">
        <f t="shared" si="1"/>
        <v>315</v>
      </c>
      <c r="V34" s="37">
        <f t="shared" si="2"/>
        <v>315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9">
        <v>0</v>
      </c>
      <c r="U35" s="27">
        <f t="shared" si="1"/>
        <v>0</v>
      </c>
      <c r="V35" s="30">
        <f t="shared" si="2"/>
        <v>0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65126</v>
      </c>
      <c r="P36" s="28">
        <v>42636</v>
      </c>
      <c r="Q36" s="28">
        <v>192462</v>
      </c>
      <c r="R36" s="28">
        <v>61108</v>
      </c>
      <c r="S36" s="28">
        <v>21531</v>
      </c>
      <c r="T36" s="29">
        <v>0</v>
      </c>
      <c r="U36" s="27">
        <f t="shared" si="1"/>
        <v>382863</v>
      </c>
      <c r="V36" s="30">
        <f t="shared" si="2"/>
        <v>382863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f t="shared" ref="C41:M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1">
        <f t="shared" si="0"/>
        <v>0</v>
      </c>
      <c r="O41" s="50">
        <f t="shared" ref="O41:T41" si="6">O31+SUM(O35:O40)</f>
        <v>501386</v>
      </c>
      <c r="P41" s="50">
        <f t="shared" si="6"/>
        <v>338814</v>
      </c>
      <c r="Q41" s="50">
        <f t="shared" si="6"/>
        <v>344593</v>
      </c>
      <c r="R41" s="50">
        <f t="shared" si="6"/>
        <v>201531</v>
      </c>
      <c r="S41" s="50">
        <f t="shared" si="6"/>
        <v>315183</v>
      </c>
      <c r="T41" s="50">
        <f t="shared" si="6"/>
        <v>0</v>
      </c>
      <c r="U41" s="51">
        <f t="shared" si="1"/>
        <v>1701507</v>
      </c>
      <c r="V41" s="52">
        <f t="shared" si="2"/>
        <v>1701507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7">C30+C41</f>
        <v>895672</v>
      </c>
      <c r="D42" s="61">
        <f t="shared" si="7"/>
        <v>1152060</v>
      </c>
      <c r="E42" s="61">
        <f t="shared" si="7"/>
        <v>960361</v>
      </c>
      <c r="F42" s="61">
        <f t="shared" si="7"/>
        <v>806368</v>
      </c>
      <c r="G42" s="61">
        <f t="shared" si="7"/>
        <v>878640</v>
      </c>
      <c r="H42" s="61">
        <f t="shared" si="7"/>
        <v>1069581</v>
      </c>
      <c r="I42" s="61">
        <f t="shared" si="7"/>
        <v>384749</v>
      </c>
      <c r="J42" s="61">
        <f t="shared" si="7"/>
        <v>975419</v>
      </c>
      <c r="K42" s="61">
        <f t="shared" si="7"/>
        <v>583900</v>
      </c>
      <c r="L42" s="61">
        <f t="shared" si="7"/>
        <v>592521</v>
      </c>
      <c r="M42" s="61">
        <f t="shared" si="7"/>
        <v>822636</v>
      </c>
      <c r="N42" s="61">
        <f t="shared" si="7"/>
        <v>9121907</v>
      </c>
      <c r="O42" s="61">
        <f t="shared" si="7"/>
        <v>501386</v>
      </c>
      <c r="P42" s="61">
        <f t="shared" si="7"/>
        <v>338814</v>
      </c>
      <c r="Q42" s="61">
        <f t="shared" si="7"/>
        <v>344593</v>
      </c>
      <c r="R42" s="61">
        <f t="shared" si="7"/>
        <v>201531</v>
      </c>
      <c r="S42" s="61">
        <f t="shared" si="7"/>
        <v>315183</v>
      </c>
      <c r="T42" s="61">
        <f t="shared" si="7"/>
        <v>0</v>
      </c>
      <c r="U42" s="61">
        <f t="shared" si="7"/>
        <v>1701507</v>
      </c>
      <c r="V42" s="62">
        <f t="shared" si="7"/>
        <v>10823414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36.6" customHeight="1" x14ac:dyDescent="0.25">
      <c r="A45" s="147"/>
      <c r="B45" s="148"/>
      <c r="C45" s="63" t="str">
        <f t="shared" ref="C45:M45" si="8">C4</f>
        <v>Macedoinia</v>
      </c>
      <c r="D45" s="63" t="str">
        <f t="shared" si="8"/>
        <v>Triglav</v>
      </c>
      <c r="E45" s="63" t="str">
        <f t="shared" si="8"/>
        <v>Sava</v>
      </c>
      <c r="F45" s="63" t="str">
        <f t="shared" si="8"/>
        <v>Evroins</v>
      </c>
      <c r="G45" s="63" t="str">
        <f t="shared" si="8"/>
        <v>Winner</v>
      </c>
      <c r="H45" s="63" t="str">
        <f t="shared" si="8"/>
        <v>Eurolink</v>
      </c>
      <c r="I45" s="63" t="str">
        <f t="shared" si="8"/>
        <v>Grawe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Halk</v>
      </c>
      <c r="M45" s="63" t="str">
        <f t="shared" si="8"/>
        <v>Croatia nonlife</v>
      </c>
      <c r="N45" s="64"/>
      <c r="O45" s="63" t="str">
        <f t="shared" ref="O45:T45" si="9">O4</f>
        <v>Croatia life</v>
      </c>
      <c r="P45" s="63" t="str">
        <f t="shared" si="9"/>
        <v>Grawe life</v>
      </c>
      <c r="Q45" s="63" t="str">
        <f t="shared" si="9"/>
        <v>Winner life</v>
      </c>
      <c r="R45" s="63" t="str">
        <f t="shared" si="9"/>
        <v>Uniqa life</v>
      </c>
      <c r="S45" s="63" t="str">
        <f t="shared" si="9"/>
        <v>Triglav life</v>
      </c>
      <c r="T45" s="63" t="str">
        <f t="shared" si="9"/>
        <v>PRVA LIFE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>C42/$N$42</f>
        <v>9.8189117692166775E-2</v>
      </c>
      <c r="D46" s="66">
        <f t="shared" ref="D46:M46" si="10">D42/$N$42</f>
        <v>0.12629595982506728</v>
      </c>
      <c r="E46" s="66">
        <f t="shared" si="10"/>
        <v>0.1052807269357164</v>
      </c>
      <c r="F46" s="66">
        <f t="shared" si="10"/>
        <v>8.8399059538756528E-2</v>
      </c>
      <c r="G46" s="66">
        <f t="shared" si="10"/>
        <v>9.632196425593903E-2</v>
      </c>
      <c r="H46" s="66">
        <f t="shared" si="10"/>
        <v>0.11725410048578658</v>
      </c>
      <c r="I46" s="66">
        <f t="shared" si="10"/>
        <v>4.2178570774729453E-2</v>
      </c>
      <c r="J46" s="66">
        <f t="shared" si="10"/>
        <v>0.10693147825339591</v>
      </c>
      <c r="K46" s="66">
        <f t="shared" si="10"/>
        <v>6.4010738105529902E-2</v>
      </c>
      <c r="L46" s="66">
        <f t="shared" si="10"/>
        <v>6.4955825574630394E-2</v>
      </c>
      <c r="M46" s="66">
        <f t="shared" si="10"/>
        <v>9.0182458558281733E-2</v>
      </c>
      <c r="N46" s="67"/>
      <c r="O46" s="66">
        <f>O41/$U$41</f>
        <v>0.29467172336052688</v>
      </c>
      <c r="P46" s="66">
        <f t="shared" ref="P46:T46" si="11">P41/$U$41</f>
        <v>0.19912583374620263</v>
      </c>
      <c r="Q46" s="66">
        <f t="shared" si="11"/>
        <v>0.20252223470135591</v>
      </c>
      <c r="R46" s="66">
        <f t="shared" si="11"/>
        <v>0.11844265113220222</v>
      </c>
      <c r="S46" s="66">
        <f t="shared" si="11"/>
        <v>0.18523755705971237</v>
      </c>
      <c r="T46" s="66">
        <f t="shared" si="11"/>
        <v>0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9491-AE91-4784-9F12-96FF9EEA7DD3}">
  <dimension ref="A1:R54"/>
  <sheetViews>
    <sheetView showGridLines="0" zoomScaleNormal="100" workbookViewId="0"/>
  </sheetViews>
  <sheetFormatPr defaultColWidth="9.140625" defaultRowHeight="15" x14ac:dyDescent="0.25"/>
  <cols>
    <col min="1" max="1" width="30.85546875" style="68" customWidth="1"/>
    <col min="2" max="2" width="5.7109375" style="68" customWidth="1"/>
    <col min="3" max="4" width="21.42578125" style="69" customWidth="1"/>
    <col min="5" max="6" width="21.42578125" style="68" customWidth="1"/>
    <col min="7" max="7" width="15" style="68" customWidth="1"/>
    <col min="8" max="8" width="16.7109375" style="68" customWidth="1"/>
    <col min="9" max="9" width="20.140625" style="68" customWidth="1"/>
    <col min="10" max="10" width="13.140625" style="68" customWidth="1"/>
    <col min="11" max="12" width="22.140625" style="6" customWidth="1"/>
    <col min="13" max="13" width="14.85546875" style="6" customWidth="1"/>
    <col min="14" max="14" width="16.7109375" style="6" customWidth="1"/>
    <col min="15" max="15" width="24.5703125" style="68" customWidth="1"/>
    <col min="16" max="16" width="25.85546875" style="68" customWidth="1"/>
    <col min="17" max="17" width="19.140625" style="68" customWidth="1"/>
    <col min="18" max="18" width="18.28515625" style="68" customWidth="1"/>
    <col min="19" max="19" width="9.140625" style="68" customWidth="1"/>
    <col min="20" max="20" width="17.5703125" style="68" customWidth="1"/>
    <col min="21" max="21" width="19.42578125" style="68" customWidth="1"/>
    <col min="22" max="22" width="19" style="68" customWidth="1"/>
    <col min="23" max="23" width="15" style="68" customWidth="1"/>
    <col min="24" max="24" width="14.85546875" style="68" customWidth="1"/>
    <col min="25" max="25" width="20.42578125" style="68" customWidth="1"/>
    <col min="26" max="34" width="9.140625" style="68" customWidth="1"/>
    <col min="35" max="35" width="16.28515625" style="68" customWidth="1"/>
    <col min="36" max="42" width="9.140625" style="68" customWidth="1"/>
    <col min="43" max="43" width="12.85546875" style="68" customWidth="1"/>
    <col min="44" max="44" width="10.140625" style="68" customWidth="1"/>
    <col min="45" max="45" width="9.140625" style="68" customWidth="1"/>
    <col min="46" max="16384" width="9.140625" style="68"/>
  </cols>
  <sheetData>
    <row r="1" spans="1:6" s="9" customFormat="1" ht="15" customHeight="1" x14ac:dyDescent="0.25">
      <c r="B1" s="70"/>
      <c r="C1" s="70"/>
      <c r="D1" s="70"/>
      <c r="E1" s="70"/>
      <c r="F1" s="70"/>
    </row>
    <row r="2" spans="1:6" s="9" customFormat="1" ht="15" customHeight="1" x14ac:dyDescent="0.25">
      <c r="A2" s="71" t="s">
        <v>94</v>
      </c>
    </row>
    <row r="3" spans="1:6" s="9" customFormat="1" ht="15" customHeight="1" thickBot="1" x14ac:dyDescent="0.3">
      <c r="A3" s="72"/>
      <c r="B3" s="73"/>
      <c r="C3" s="74"/>
      <c r="D3" s="74"/>
      <c r="E3" s="74"/>
      <c r="F3" s="75" t="s">
        <v>95</v>
      </c>
    </row>
    <row r="4" spans="1:6" s="9" customFormat="1" ht="66.75" customHeight="1" x14ac:dyDescent="0.25">
      <c r="A4" s="76" t="s">
        <v>96</v>
      </c>
      <c r="B4" s="77" t="s">
        <v>97</v>
      </c>
      <c r="C4" s="77" t="s">
        <v>98</v>
      </c>
      <c r="D4" s="77" t="s">
        <v>99</v>
      </c>
      <c r="E4" s="77" t="s">
        <v>100</v>
      </c>
      <c r="F4" s="78" t="s">
        <v>101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s="9" customFormat="1" ht="15.6" customHeight="1" x14ac:dyDescent="0.25">
      <c r="A6" s="83" t="s">
        <v>102</v>
      </c>
      <c r="B6" s="84">
        <f t="shared" ref="B6:B25" si="0">ROW()-ROW($A$5)</f>
        <v>1</v>
      </c>
      <c r="C6" s="85">
        <f>SUM(C7:C17)</f>
        <v>9121903</v>
      </c>
      <c r="D6" s="85">
        <f>SUM(D7:D17)</f>
        <v>1948079</v>
      </c>
      <c r="E6" s="85">
        <f>SUM(E7:E17)</f>
        <v>6428593</v>
      </c>
      <c r="F6" s="86">
        <f>SUM(F7:F17)</f>
        <v>2693310</v>
      </c>
    </row>
    <row r="7" spans="1:6" x14ac:dyDescent="0.25">
      <c r="A7" s="87" t="s">
        <v>2</v>
      </c>
      <c r="B7" s="84">
        <f t="shared" si="0"/>
        <v>2</v>
      </c>
      <c r="C7" s="88">
        <v>895671</v>
      </c>
      <c r="D7" s="88">
        <v>251113</v>
      </c>
      <c r="E7" s="88">
        <v>616350</v>
      </c>
      <c r="F7" s="89">
        <f t="shared" ref="F7:F17" si="1">C7-E7</f>
        <v>279321</v>
      </c>
    </row>
    <row r="8" spans="1:6" s="9" customFormat="1" ht="15" customHeight="1" x14ac:dyDescent="0.25">
      <c r="A8" s="87" t="s">
        <v>3</v>
      </c>
      <c r="B8" s="84">
        <f t="shared" si="0"/>
        <v>3</v>
      </c>
      <c r="C8" s="88">
        <v>1152059</v>
      </c>
      <c r="D8" s="88">
        <v>337243</v>
      </c>
      <c r="E8" s="88">
        <v>823981</v>
      </c>
      <c r="F8" s="89">
        <f t="shared" si="1"/>
        <v>328078</v>
      </c>
    </row>
    <row r="9" spans="1:6" s="9" customFormat="1" ht="15" customHeight="1" x14ac:dyDescent="0.25">
      <c r="A9" s="87" t="s">
        <v>4</v>
      </c>
      <c r="B9" s="84">
        <f t="shared" si="0"/>
        <v>4</v>
      </c>
      <c r="C9" s="88">
        <v>960360</v>
      </c>
      <c r="D9" s="88">
        <v>116892</v>
      </c>
      <c r="E9" s="88">
        <v>749248</v>
      </c>
      <c r="F9" s="89">
        <f t="shared" si="1"/>
        <v>211112</v>
      </c>
    </row>
    <row r="10" spans="1:6" s="9" customFormat="1" ht="15" customHeight="1" x14ac:dyDescent="0.25">
      <c r="A10" s="87" t="s">
        <v>5</v>
      </c>
      <c r="B10" s="84">
        <f t="shared" si="0"/>
        <v>5</v>
      </c>
      <c r="C10" s="88">
        <v>806368</v>
      </c>
      <c r="D10" s="88">
        <v>52362</v>
      </c>
      <c r="E10" s="88">
        <v>558855</v>
      </c>
      <c r="F10" s="89">
        <f t="shared" si="1"/>
        <v>247513</v>
      </c>
    </row>
    <row r="11" spans="1:6" s="9" customFormat="1" ht="15" customHeight="1" x14ac:dyDescent="0.25">
      <c r="A11" s="87" t="s">
        <v>6</v>
      </c>
      <c r="B11" s="84">
        <f t="shared" si="0"/>
        <v>6</v>
      </c>
      <c r="C11" s="88">
        <v>878640</v>
      </c>
      <c r="D11" s="88">
        <v>412155</v>
      </c>
      <c r="E11" s="88">
        <v>630358</v>
      </c>
      <c r="F11" s="89">
        <f t="shared" si="1"/>
        <v>248282</v>
      </c>
    </row>
    <row r="12" spans="1:6" s="9" customFormat="1" ht="15" customHeight="1" x14ac:dyDescent="0.25">
      <c r="A12" s="87" t="s">
        <v>7</v>
      </c>
      <c r="B12" s="84">
        <f t="shared" si="0"/>
        <v>7</v>
      </c>
      <c r="C12" s="88">
        <v>1069581</v>
      </c>
      <c r="D12" s="88">
        <v>333216</v>
      </c>
      <c r="E12" s="88">
        <v>821307</v>
      </c>
      <c r="F12" s="89">
        <f t="shared" si="1"/>
        <v>248274</v>
      </c>
    </row>
    <row r="13" spans="1:6" s="9" customFormat="1" ht="15" customHeight="1" x14ac:dyDescent="0.25">
      <c r="A13" s="87" t="s">
        <v>8</v>
      </c>
      <c r="B13" s="84">
        <f t="shared" si="0"/>
        <v>8</v>
      </c>
      <c r="C13" s="88">
        <v>384748</v>
      </c>
      <c r="D13" s="88">
        <v>18567</v>
      </c>
      <c r="E13" s="88">
        <v>272902</v>
      </c>
      <c r="F13" s="89">
        <f t="shared" si="1"/>
        <v>111846</v>
      </c>
    </row>
    <row r="14" spans="1:6" s="9" customFormat="1" ht="15" customHeight="1" x14ac:dyDescent="0.25">
      <c r="A14" s="87" t="s">
        <v>9</v>
      </c>
      <c r="B14" s="84">
        <f t="shared" si="0"/>
        <v>9</v>
      </c>
      <c r="C14" s="88">
        <v>975419</v>
      </c>
      <c r="D14" s="88">
        <v>147068</v>
      </c>
      <c r="E14" s="88">
        <v>724214</v>
      </c>
      <c r="F14" s="89">
        <f t="shared" si="1"/>
        <v>251205</v>
      </c>
    </row>
    <row r="15" spans="1:6" s="9" customFormat="1" ht="15" customHeight="1" x14ac:dyDescent="0.25">
      <c r="A15" s="87" t="s">
        <v>10</v>
      </c>
      <c r="B15" s="84">
        <f t="shared" si="0"/>
        <v>10</v>
      </c>
      <c r="C15" s="88">
        <v>583900</v>
      </c>
      <c r="D15" s="88">
        <v>80911</v>
      </c>
      <c r="E15" s="88">
        <v>417378</v>
      </c>
      <c r="F15" s="89">
        <f t="shared" si="1"/>
        <v>166522</v>
      </c>
    </row>
    <row r="16" spans="1:6" s="9" customFormat="1" ht="15" customHeight="1" x14ac:dyDescent="0.25">
      <c r="A16" s="87" t="s">
        <v>11</v>
      </c>
      <c r="B16" s="84">
        <f t="shared" si="0"/>
        <v>11</v>
      </c>
      <c r="C16" s="88">
        <v>592521</v>
      </c>
      <c r="D16" s="88">
        <v>150984</v>
      </c>
      <c r="E16" s="88">
        <v>215064</v>
      </c>
      <c r="F16" s="89">
        <f t="shared" si="1"/>
        <v>377457</v>
      </c>
    </row>
    <row r="17" spans="1:6" x14ac:dyDescent="0.25">
      <c r="A17" s="87" t="s">
        <v>12</v>
      </c>
      <c r="B17" s="84">
        <f t="shared" si="0"/>
        <v>12</v>
      </c>
      <c r="C17" s="88">
        <v>822636</v>
      </c>
      <c r="D17" s="88">
        <v>47568</v>
      </c>
      <c r="E17" s="88">
        <v>598936</v>
      </c>
      <c r="F17" s="89">
        <f t="shared" si="1"/>
        <v>223700</v>
      </c>
    </row>
    <row r="18" spans="1:6" s="9" customFormat="1" ht="15.6" customHeight="1" x14ac:dyDescent="0.25">
      <c r="A18" s="83" t="s">
        <v>103</v>
      </c>
      <c r="B18" s="84">
        <f t="shared" si="0"/>
        <v>13</v>
      </c>
      <c r="C18" s="85">
        <f>SUM(C19:C24)</f>
        <v>1701507</v>
      </c>
      <c r="D18" s="85">
        <f>SUM(D19:D24)</f>
        <v>39085</v>
      </c>
      <c r="E18" s="85">
        <f>SUM(E19:E24)</f>
        <v>1294284</v>
      </c>
      <c r="F18" s="86">
        <f>SUM(F19:F24)</f>
        <v>407223</v>
      </c>
    </row>
    <row r="19" spans="1:6" x14ac:dyDescent="0.25">
      <c r="A19" s="87" t="s">
        <v>14</v>
      </c>
      <c r="B19" s="84">
        <f t="shared" si="0"/>
        <v>14</v>
      </c>
      <c r="C19" s="88">
        <v>501386</v>
      </c>
      <c r="D19" s="88">
        <v>1445</v>
      </c>
      <c r="E19" s="88">
        <v>348852</v>
      </c>
      <c r="F19" s="89">
        <f t="shared" ref="F19:F24" si="2">C19-E19</f>
        <v>152534</v>
      </c>
    </row>
    <row r="20" spans="1:6" s="9" customFormat="1" ht="15" customHeight="1" x14ac:dyDescent="0.25">
      <c r="A20" s="87" t="s">
        <v>15</v>
      </c>
      <c r="B20" s="84">
        <f t="shared" si="0"/>
        <v>15</v>
      </c>
      <c r="C20" s="88">
        <v>338814</v>
      </c>
      <c r="D20" s="88">
        <v>22716</v>
      </c>
      <c r="E20" s="88">
        <v>269169</v>
      </c>
      <c r="F20" s="89">
        <f t="shared" si="2"/>
        <v>69645</v>
      </c>
    </row>
    <row r="21" spans="1:6" s="9" customFormat="1" ht="15" customHeight="1" x14ac:dyDescent="0.25">
      <c r="A21" s="87" t="s">
        <v>16</v>
      </c>
      <c r="B21" s="84">
        <f t="shared" si="0"/>
        <v>16</v>
      </c>
      <c r="C21" s="88">
        <v>344593</v>
      </c>
      <c r="D21" s="88">
        <v>11887</v>
      </c>
      <c r="E21" s="88">
        <v>277204</v>
      </c>
      <c r="F21" s="89">
        <f t="shared" si="2"/>
        <v>67389</v>
      </c>
    </row>
    <row r="22" spans="1:6" s="9" customFormat="1" ht="15" customHeight="1" x14ac:dyDescent="0.25">
      <c r="A22" s="87" t="s">
        <v>17</v>
      </c>
      <c r="B22" s="84">
        <f t="shared" si="0"/>
        <v>17</v>
      </c>
      <c r="C22" s="88">
        <v>201531</v>
      </c>
      <c r="D22" s="88">
        <v>999</v>
      </c>
      <c r="E22" s="88">
        <v>168223</v>
      </c>
      <c r="F22" s="89">
        <f t="shared" si="2"/>
        <v>33308</v>
      </c>
    </row>
    <row r="23" spans="1:6" s="9" customFormat="1" ht="15" customHeight="1" x14ac:dyDescent="0.25">
      <c r="A23" s="87" t="s">
        <v>18</v>
      </c>
      <c r="B23" s="84">
        <f t="shared" si="0"/>
        <v>18</v>
      </c>
      <c r="C23" s="88">
        <v>315183</v>
      </c>
      <c r="D23" s="88">
        <v>2038</v>
      </c>
      <c r="E23" s="88">
        <v>230836</v>
      </c>
      <c r="F23" s="89">
        <f t="shared" si="2"/>
        <v>84347</v>
      </c>
    </row>
    <row r="24" spans="1:6" x14ac:dyDescent="0.25">
      <c r="A24" s="87" t="s">
        <v>19</v>
      </c>
      <c r="B24" s="84">
        <f t="shared" si="0"/>
        <v>19</v>
      </c>
      <c r="C24" s="88">
        <v>0</v>
      </c>
      <c r="D24" s="88">
        <v>0</v>
      </c>
      <c r="E24" s="88">
        <v>0</v>
      </c>
      <c r="F24" s="89">
        <f t="shared" si="2"/>
        <v>0</v>
      </c>
    </row>
    <row r="25" spans="1:6" s="9" customFormat="1" ht="16.149999999999999" customHeight="1" thickBot="1" x14ac:dyDescent="0.3">
      <c r="A25" s="83" t="s">
        <v>104</v>
      </c>
      <c r="B25" s="90">
        <f t="shared" si="0"/>
        <v>20</v>
      </c>
      <c r="C25" s="91">
        <f>C6+C18</f>
        <v>10823410</v>
      </c>
      <c r="D25" s="91">
        <f>D6+D18</f>
        <v>1987164</v>
      </c>
      <c r="E25" s="91">
        <f>E6+E18</f>
        <v>7722877</v>
      </c>
      <c r="F25" s="92">
        <f>F6+F18</f>
        <v>3100533</v>
      </c>
    </row>
    <row r="26" spans="1:6" s="9" customFormat="1" ht="96" customHeight="1" x14ac:dyDescent="0.25"/>
    <row r="27" spans="1:6" s="9" customFormat="1" ht="24" customHeight="1" x14ac:dyDescent="0.25"/>
    <row r="39" spans="9:18" s="69" customFormat="1" ht="15" customHeight="1" x14ac:dyDescent="0.25">
      <c r="I39" s="68"/>
      <c r="J39" s="68"/>
      <c r="K39" s="6"/>
      <c r="L39" s="6"/>
      <c r="M39" s="6"/>
      <c r="N39" s="6"/>
      <c r="O39" s="68"/>
      <c r="P39" s="68"/>
      <c r="Q39" s="68"/>
      <c r="R39" s="68"/>
    </row>
    <row r="40" spans="9:18" s="69" customFormat="1" ht="15" customHeight="1" x14ac:dyDescent="0.25">
      <c r="I40" s="68"/>
      <c r="J40" s="68"/>
      <c r="K40" s="6"/>
      <c r="L40" s="6"/>
      <c r="M40" s="6"/>
      <c r="N40" s="6"/>
      <c r="O40" s="68"/>
      <c r="P40" s="68"/>
      <c r="Q40" s="68"/>
      <c r="R40" s="68"/>
    </row>
    <row r="41" spans="9:18" s="69" customFormat="1" ht="15" customHeight="1" x14ac:dyDescent="0.25">
      <c r="I41" s="68"/>
      <c r="J41" s="68"/>
      <c r="K41" s="6"/>
      <c r="L41" s="6"/>
      <c r="M41" s="6"/>
      <c r="N41" s="6"/>
      <c r="O41" s="68"/>
      <c r="P41" s="68"/>
      <c r="Q41" s="68"/>
      <c r="R41" s="68"/>
    </row>
    <row r="42" spans="9:18" s="69" customFormat="1" ht="15" customHeight="1" x14ac:dyDescent="0.25">
      <c r="I42" s="68"/>
      <c r="J42" s="68"/>
      <c r="K42" s="6"/>
      <c r="L42" s="6"/>
      <c r="M42" s="6"/>
      <c r="N42" s="6"/>
      <c r="O42" s="68"/>
      <c r="P42" s="68"/>
      <c r="Q42" s="68"/>
      <c r="R42" s="68"/>
    </row>
    <row r="43" spans="9:18" s="69" customFormat="1" ht="15" customHeight="1" x14ac:dyDescent="0.25">
      <c r="I43" s="68"/>
      <c r="J43" s="68"/>
      <c r="K43" s="6"/>
      <c r="L43" s="6"/>
      <c r="M43" s="6"/>
      <c r="N43" s="6"/>
      <c r="O43" s="68"/>
      <c r="P43" s="68"/>
      <c r="Q43" s="68"/>
      <c r="R43" s="68"/>
    </row>
    <row r="44" spans="9:18" s="69" customFormat="1" ht="15" customHeight="1" x14ac:dyDescent="0.25">
      <c r="I44" s="68"/>
      <c r="J44" s="68"/>
      <c r="K44" s="6"/>
      <c r="L44" s="6"/>
      <c r="M44" s="6"/>
      <c r="N44" s="6"/>
      <c r="O44" s="68"/>
      <c r="P44" s="68"/>
      <c r="Q44" s="68"/>
      <c r="R44" s="68"/>
    </row>
    <row r="45" spans="9:18" s="69" customFormat="1" ht="15" customHeight="1" x14ac:dyDescent="0.25">
      <c r="I45" s="68"/>
      <c r="J45" s="68"/>
      <c r="K45" s="6"/>
      <c r="L45" s="6"/>
      <c r="M45" s="6"/>
      <c r="N45" s="6"/>
      <c r="O45" s="68"/>
      <c r="P45" s="68"/>
      <c r="Q45" s="68"/>
      <c r="R45" s="68"/>
    </row>
    <row r="46" spans="9:18" s="69" customFormat="1" ht="15" customHeight="1" x14ac:dyDescent="0.25">
      <c r="I46" s="68"/>
      <c r="J46" s="68"/>
      <c r="K46" s="6"/>
      <c r="L46" s="6"/>
      <c r="M46" s="6"/>
      <c r="N46" s="6"/>
      <c r="O46" s="68"/>
      <c r="P46" s="68"/>
      <c r="Q46" s="68"/>
      <c r="R46" s="68"/>
    </row>
    <row r="47" spans="9:18" s="69" customFormat="1" ht="15" customHeight="1" x14ac:dyDescent="0.25">
      <c r="I47" s="68"/>
      <c r="J47" s="68"/>
      <c r="K47" s="6"/>
      <c r="L47" s="6"/>
      <c r="M47" s="6"/>
      <c r="N47" s="6"/>
      <c r="O47" s="68"/>
      <c r="P47" s="68"/>
      <c r="Q47" s="68"/>
      <c r="R47" s="68"/>
    </row>
    <row r="48" spans="9:18" s="69" customFormat="1" ht="15" customHeight="1" x14ac:dyDescent="0.25">
      <c r="I48" s="68"/>
      <c r="J48" s="68"/>
      <c r="K48" s="6"/>
      <c r="L48" s="6"/>
      <c r="M48" s="6"/>
      <c r="N48" s="6"/>
      <c r="O48" s="68"/>
      <c r="P48" s="68"/>
      <c r="Q48" s="68"/>
      <c r="R48" s="68"/>
    </row>
    <row r="49" spans="9:18" s="69" customFormat="1" ht="15" customHeight="1" x14ac:dyDescent="0.25">
      <c r="I49" s="68"/>
      <c r="J49" s="68"/>
      <c r="K49" s="6"/>
      <c r="L49" s="6"/>
      <c r="M49" s="6"/>
      <c r="N49" s="6"/>
      <c r="O49" s="68"/>
      <c r="P49" s="68"/>
      <c r="Q49" s="68"/>
      <c r="R49" s="68"/>
    </row>
    <row r="50" spans="9:18" s="69" customFormat="1" ht="15" customHeight="1" x14ac:dyDescent="0.25">
      <c r="I50" s="68"/>
      <c r="J50" s="68"/>
      <c r="K50" s="6"/>
      <c r="L50" s="6"/>
      <c r="M50" s="6"/>
      <c r="N50" s="6"/>
      <c r="O50" s="68"/>
      <c r="P50" s="68"/>
      <c r="Q50" s="68"/>
      <c r="R50" s="68"/>
    </row>
    <row r="51" spans="9:18" s="69" customFormat="1" ht="15" customHeight="1" x14ac:dyDescent="0.25">
      <c r="I51" s="68"/>
      <c r="J51" s="68"/>
      <c r="K51" s="6"/>
      <c r="L51" s="6"/>
      <c r="M51" s="6"/>
      <c r="N51" s="6"/>
      <c r="O51" s="68"/>
      <c r="P51" s="68"/>
      <c r="Q51" s="68"/>
      <c r="R51" s="68"/>
    </row>
    <row r="52" spans="9:18" s="69" customFormat="1" ht="15" customHeight="1" x14ac:dyDescent="0.25">
      <c r="I52" s="68"/>
      <c r="J52" s="68"/>
      <c r="K52" s="6"/>
      <c r="L52" s="6"/>
      <c r="M52" s="6"/>
      <c r="N52" s="6"/>
      <c r="O52" s="68"/>
      <c r="P52" s="68"/>
      <c r="Q52" s="68"/>
      <c r="R52" s="68"/>
    </row>
    <row r="53" spans="9:18" s="69" customFormat="1" ht="15" customHeight="1" x14ac:dyDescent="0.25">
      <c r="I53" s="68"/>
      <c r="J53" s="68"/>
      <c r="K53" s="6"/>
      <c r="L53" s="6"/>
      <c r="M53" s="6"/>
      <c r="N53" s="6"/>
      <c r="O53" s="68"/>
      <c r="P53" s="68"/>
      <c r="Q53" s="68"/>
      <c r="R53" s="68"/>
    </row>
    <row r="54" spans="9:18" s="69" customFormat="1" ht="15" customHeight="1" x14ac:dyDescent="0.25">
      <c r="I54" s="68"/>
      <c r="J54" s="68"/>
      <c r="K54" s="6"/>
      <c r="L54" s="6"/>
      <c r="M54" s="6"/>
      <c r="N54" s="6"/>
      <c r="O54" s="68"/>
      <c r="P54" s="68"/>
      <c r="Q54" s="68"/>
      <c r="R54" s="68"/>
    </row>
  </sheetData>
  <printOptions horizontalCentered="1"/>
  <pageMargins left="0" right="0" top="1.9685039370078741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7384-A6BB-44B4-ADF2-3413BF091B55}">
  <dimension ref="A1:F35"/>
  <sheetViews>
    <sheetView showGridLines="0" zoomScale="90" zoomScaleNormal="90" workbookViewId="0"/>
  </sheetViews>
  <sheetFormatPr defaultColWidth="9.140625" defaultRowHeight="15" x14ac:dyDescent="0.25"/>
  <cols>
    <col min="1" max="1" width="29.28515625" style="68" customWidth="1"/>
    <col min="2" max="2" width="6.140625" style="68" customWidth="1"/>
    <col min="3" max="3" width="17.85546875" style="69" customWidth="1"/>
    <col min="4" max="6" width="17.85546875" style="68" customWidth="1"/>
    <col min="7" max="7" width="9.140625" style="68" customWidth="1"/>
    <col min="8" max="16384" width="9.140625" style="68"/>
  </cols>
  <sheetData>
    <row r="1" spans="1:6" s="9" customFormat="1" ht="13.5" customHeight="1" x14ac:dyDescent="0.25">
      <c r="A1" s="93"/>
      <c r="B1" s="93"/>
      <c r="C1" s="93"/>
      <c r="D1" s="93"/>
      <c r="E1" s="93"/>
      <c r="F1" s="93"/>
    </row>
    <row r="2" spans="1:6" s="9" customFormat="1" ht="13.5" customHeight="1" x14ac:dyDescent="0.25">
      <c r="A2" s="71" t="s">
        <v>105</v>
      </c>
      <c r="B2" s="94"/>
      <c r="C2" s="94"/>
      <c r="D2" s="94"/>
      <c r="E2" s="94"/>
      <c r="F2" s="94"/>
    </row>
    <row r="3" spans="1:6" s="9" customFormat="1" ht="13.5" customHeight="1" thickBot="1" x14ac:dyDescent="0.3">
      <c r="A3" s="95"/>
      <c r="B3" s="73"/>
      <c r="C3" s="74"/>
      <c r="D3" s="74"/>
      <c r="E3" s="74"/>
      <c r="F3" s="75" t="s">
        <v>95</v>
      </c>
    </row>
    <row r="4" spans="1:6" s="9" customFormat="1" ht="66.75" customHeight="1" x14ac:dyDescent="0.25">
      <c r="A4" s="76" t="s">
        <v>96</v>
      </c>
      <c r="B4" s="77" t="s">
        <v>97</v>
      </c>
      <c r="C4" s="77" t="s">
        <v>98</v>
      </c>
      <c r="D4" s="77" t="s">
        <v>99</v>
      </c>
      <c r="E4" s="77" t="s">
        <v>100</v>
      </c>
      <c r="F4" s="78" t="s">
        <v>101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x14ac:dyDescent="0.25">
      <c r="A6" s="96" t="s">
        <v>22</v>
      </c>
      <c r="B6" s="84">
        <v>1</v>
      </c>
      <c r="C6" s="97">
        <v>558033</v>
      </c>
      <c r="D6" s="97">
        <v>29244</v>
      </c>
      <c r="E6" s="97">
        <v>407333</v>
      </c>
      <c r="F6" s="98">
        <f t="shared" ref="F6:F30" si="0">C6-E6</f>
        <v>150700</v>
      </c>
    </row>
    <row r="7" spans="1:6" x14ac:dyDescent="0.25">
      <c r="A7" s="96" t="s">
        <v>24</v>
      </c>
      <c r="B7" s="84">
        <v>2</v>
      </c>
      <c r="C7" s="97">
        <v>814083</v>
      </c>
      <c r="D7" s="97">
        <v>36192</v>
      </c>
      <c r="E7" s="97">
        <v>604548</v>
      </c>
      <c r="F7" s="98">
        <f t="shared" si="0"/>
        <v>209535</v>
      </c>
    </row>
    <row r="8" spans="1:6" x14ac:dyDescent="0.25">
      <c r="A8" s="96" t="s">
        <v>26</v>
      </c>
      <c r="B8" s="84">
        <v>3</v>
      </c>
      <c r="C8" s="97">
        <v>871843</v>
      </c>
      <c r="D8" s="97">
        <v>92383</v>
      </c>
      <c r="E8" s="97">
        <v>636760</v>
      </c>
      <c r="F8" s="98">
        <f t="shared" si="0"/>
        <v>235083</v>
      </c>
    </row>
    <row r="9" spans="1:6" x14ac:dyDescent="0.25">
      <c r="A9" s="96" t="s">
        <v>28</v>
      </c>
      <c r="B9" s="84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30</v>
      </c>
      <c r="B10" s="84">
        <v>5</v>
      </c>
      <c r="C10" s="97">
        <v>81166</v>
      </c>
      <c r="D10" s="97">
        <v>80002</v>
      </c>
      <c r="E10" s="97">
        <v>60885</v>
      </c>
      <c r="F10" s="98">
        <f t="shared" si="0"/>
        <v>20281</v>
      </c>
    </row>
    <row r="11" spans="1:6" x14ac:dyDescent="0.25">
      <c r="A11" s="96" t="s">
        <v>32</v>
      </c>
      <c r="B11" s="84">
        <v>6</v>
      </c>
      <c r="C11" s="97">
        <v>1639</v>
      </c>
      <c r="D11" s="97">
        <v>196</v>
      </c>
      <c r="E11" s="97">
        <v>1290</v>
      </c>
      <c r="F11" s="98">
        <f t="shared" si="0"/>
        <v>349</v>
      </c>
    </row>
    <row r="12" spans="1:6" x14ac:dyDescent="0.25">
      <c r="A12" s="96" t="s">
        <v>34</v>
      </c>
      <c r="B12" s="84">
        <v>7</v>
      </c>
      <c r="C12" s="97">
        <v>83274</v>
      </c>
      <c r="D12" s="97">
        <v>36368</v>
      </c>
      <c r="E12" s="97">
        <v>59524</v>
      </c>
      <c r="F12" s="98">
        <f t="shared" si="0"/>
        <v>23750</v>
      </c>
    </row>
    <row r="13" spans="1:6" x14ac:dyDescent="0.25">
      <c r="A13" s="96" t="s">
        <v>106</v>
      </c>
      <c r="B13" s="84">
        <v>8</v>
      </c>
      <c r="C13" s="97">
        <v>656293</v>
      </c>
      <c r="D13" s="97">
        <v>355592</v>
      </c>
      <c r="E13" s="97">
        <v>463387</v>
      </c>
      <c r="F13" s="98">
        <f t="shared" si="0"/>
        <v>192906</v>
      </c>
    </row>
    <row r="14" spans="1:6" x14ac:dyDescent="0.25">
      <c r="A14" s="96" t="s">
        <v>107</v>
      </c>
      <c r="B14" s="84">
        <v>9</v>
      </c>
      <c r="C14" s="97">
        <v>1210653</v>
      </c>
      <c r="D14" s="97">
        <v>463265</v>
      </c>
      <c r="E14" s="97">
        <v>830321</v>
      </c>
      <c r="F14" s="98">
        <f t="shared" si="0"/>
        <v>380332</v>
      </c>
    </row>
    <row r="15" spans="1:6" x14ac:dyDescent="0.25">
      <c r="A15" s="96" t="s">
        <v>46</v>
      </c>
      <c r="B15" s="84">
        <v>10</v>
      </c>
      <c r="C15" s="97">
        <v>4241453</v>
      </c>
      <c r="D15" s="97">
        <v>600435</v>
      </c>
      <c r="E15" s="97">
        <v>2943313</v>
      </c>
      <c r="F15" s="98">
        <f t="shared" si="0"/>
        <v>1298140</v>
      </c>
    </row>
    <row r="16" spans="1:6" x14ac:dyDescent="0.25">
      <c r="A16" s="96" t="s">
        <v>108</v>
      </c>
      <c r="B16" s="84">
        <v>11</v>
      </c>
      <c r="C16" s="97">
        <v>9738</v>
      </c>
      <c r="D16" s="97">
        <v>10554</v>
      </c>
      <c r="E16" s="97">
        <v>7406</v>
      </c>
      <c r="F16" s="98">
        <f t="shared" si="0"/>
        <v>2332</v>
      </c>
    </row>
    <row r="17" spans="1:6" x14ac:dyDescent="0.25">
      <c r="A17" s="96" t="s">
        <v>56</v>
      </c>
      <c r="B17" s="84">
        <v>12</v>
      </c>
      <c r="C17" s="97">
        <v>4250</v>
      </c>
      <c r="D17" s="97">
        <v>299</v>
      </c>
      <c r="E17" s="97">
        <v>3219</v>
      </c>
      <c r="F17" s="98">
        <f t="shared" si="0"/>
        <v>1031</v>
      </c>
    </row>
    <row r="18" spans="1:6" x14ac:dyDescent="0.25">
      <c r="A18" s="96" t="s">
        <v>58</v>
      </c>
      <c r="B18" s="84">
        <v>13</v>
      </c>
      <c r="C18" s="97">
        <v>259994</v>
      </c>
      <c r="D18" s="97">
        <v>155792</v>
      </c>
      <c r="E18" s="97">
        <v>197596</v>
      </c>
      <c r="F18" s="98">
        <f t="shared" si="0"/>
        <v>62398</v>
      </c>
    </row>
    <row r="19" spans="1:6" x14ac:dyDescent="0.25">
      <c r="A19" s="96" t="s">
        <v>60</v>
      </c>
      <c r="B19" s="84">
        <v>14</v>
      </c>
      <c r="C19" s="97">
        <v>44974</v>
      </c>
      <c r="D19" s="97">
        <v>25027</v>
      </c>
      <c r="E19" s="97">
        <v>29796</v>
      </c>
      <c r="F19" s="98">
        <f t="shared" si="0"/>
        <v>15178</v>
      </c>
    </row>
    <row r="20" spans="1:6" x14ac:dyDescent="0.25">
      <c r="A20" s="96" t="s">
        <v>62</v>
      </c>
      <c r="B20" s="84">
        <v>15</v>
      </c>
      <c r="C20" s="97">
        <v>316</v>
      </c>
      <c r="D20" s="97">
        <v>234</v>
      </c>
      <c r="E20" s="97">
        <v>249</v>
      </c>
      <c r="F20" s="98">
        <f t="shared" si="0"/>
        <v>67</v>
      </c>
    </row>
    <row r="21" spans="1:6" x14ac:dyDescent="0.25">
      <c r="A21" s="96" t="s">
        <v>64</v>
      </c>
      <c r="B21" s="84">
        <v>16</v>
      </c>
      <c r="C21" s="97">
        <v>56522</v>
      </c>
      <c r="D21" s="97">
        <v>56834</v>
      </c>
      <c r="E21" s="97">
        <v>43872</v>
      </c>
      <c r="F21" s="98">
        <f t="shared" si="0"/>
        <v>12650</v>
      </c>
    </row>
    <row r="22" spans="1:6" x14ac:dyDescent="0.25">
      <c r="A22" s="96" t="s">
        <v>66</v>
      </c>
      <c r="B22" s="84">
        <v>17</v>
      </c>
      <c r="C22" s="97">
        <v>2</v>
      </c>
      <c r="D22" s="97">
        <v>0</v>
      </c>
      <c r="E22" s="97">
        <v>1</v>
      </c>
      <c r="F22" s="98">
        <f t="shared" si="0"/>
        <v>1</v>
      </c>
    </row>
    <row r="23" spans="1:6" x14ac:dyDescent="0.25">
      <c r="A23" s="96" t="s">
        <v>109</v>
      </c>
      <c r="B23" s="84">
        <v>18</v>
      </c>
      <c r="C23" s="97">
        <v>227671</v>
      </c>
      <c r="D23" s="97">
        <v>5662</v>
      </c>
      <c r="E23" s="97">
        <v>139092</v>
      </c>
      <c r="F23" s="98">
        <f t="shared" si="0"/>
        <v>88579</v>
      </c>
    </row>
    <row r="24" spans="1:6" x14ac:dyDescent="0.25">
      <c r="A24" s="96" t="s">
        <v>71</v>
      </c>
      <c r="B24" s="84">
        <v>19</v>
      </c>
      <c r="C24" s="97">
        <v>1318644</v>
      </c>
      <c r="D24" s="97">
        <v>38688</v>
      </c>
      <c r="E24" s="97">
        <v>991982</v>
      </c>
      <c r="F24" s="98">
        <f t="shared" si="0"/>
        <v>326662</v>
      </c>
    </row>
    <row r="25" spans="1:6" x14ac:dyDescent="0.25">
      <c r="A25" s="96" t="s">
        <v>79</v>
      </c>
      <c r="B25" s="84">
        <v>20</v>
      </c>
      <c r="C25" s="97">
        <v>0</v>
      </c>
      <c r="D25" s="97">
        <v>0</v>
      </c>
      <c r="E25" s="97">
        <v>1576</v>
      </c>
      <c r="F25" s="98">
        <f t="shared" si="0"/>
        <v>-1576</v>
      </c>
    </row>
    <row r="26" spans="1:6" x14ac:dyDescent="0.25">
      <c r="A26" s="96" t="s">
        <v>81</v>
      </c>
      <c r="B26" s="84">
        <v>21</v>
      </c>
      <c r="C26" s="97">
        <v>382863</v>
      </c>
      <c r="D26" s="97">
        <v>396</v>
      </c>
      <c r="E26" s="97">
        <v>300726</v>
      </c>
      <c r="F26" s="98">
        <f t="shared" si="0"/>
        <v>82137</v>
      </c>
    </row>
    <row r="27" spans="1:6" x14ac:dyDescent="0.25">
      <c r="A27" s="96" t="s">
        <v>83</v>
      </c>
      <c r="B27" s="84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85</v>
      </c>
      <c r="B28" s="84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110</v>
      </c>
      <c r="B29" s="84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111</v>
      </c>
      <c r="B30" s="84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9" customFormat="1" ht="16.149999999999999" customHeight="1" thickBot="1" x14ac:dyDescent="0.3">
      <c r="A31" s="99" t="s">
        <v>21</v>
      </c>
      <c r="B31" s="90" t="s">
        <v>92</v>
      </c>
      <c r="C31" s="91">
        <f>SUM(C6:C30)</f>
        <v>10823411</v>
      </c>
      <c r="D31" s="91">
        <f>SUM(D6:D30)</f>
        <v>1987163</v>
      </c>
      <c r="E31" s="91">
        <f>SUM(E6:E30)</f>
        <v>7722876</v>
      </c>
      <c r="F31" s="92">
        <f>SUM(F6:F30)</f>
        <v>3100535</v>
      </c>
    </row>
    <row r="32" spans="1:6" s="69" customFormat="1" ht="15" customHeight="1" x14ac:dyDescent="0.2">
      <c r="A32" s="68"/>
      <c r="B32" s="100"/>
      <c r="D32" s="68"/>
      <c r="E32" s="68"/>
      <c r="F32" s="68"/>
    </row>
    <row r="33" spans="1:6" s="69" customFormat="1" ht="15" customHeight="1" x14ac:dyDescent="0.25">
      <c r="A33" s="68"/>
      <c r="B33" s="68"/>
      <c r="D33" s="68"/>
      <c r="E33" s="68"/>
      <c r="F33" s="68"/>
    </row>
    <row r="34" spans="1:6" s="69" customFormat="1" ht="15" customHeight="1" x14ac:dyDescent="0.25">
      <c r="A34" s="68"/>
      <c r="B34" s="68"/>
      <c r="D34" s="68"/>
      <c r="E34" s="68"/>
      <c r="F34" s="68"/>
    </row>
    <row r="35" spans="1:6" s="69" customFormat="1" ht="15" customHeight="1" x14ac:dyDescent="0.25">
      <c r="A35" s="68"/>
      <c r="B35" s="68"/>
      <c r="D35" s="68"/>
      <c r="E35" s="68"/>
      <c r="F35" s="68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746B-400B-4DA8-BC96-8475706A16E8}">
  <dimension ref="A1:W59"/>
  <sheetViews>
    <sheetView showGridLines="0" zoomScale="90" zoomScaleNormal="90" workbookViewId="0">
      <selection activeCell="E23" sqref="E23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112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27179</v>
      </c>
      <c r="D6" s="23">
        <v>38478</v>
      </c>
      <c r="E6" s="23">
        <v>109495</v>
      </c>
      <c r="F6" s="23">
        <v>26427</v>
      </c>
      <c r="G6" s="23">
        <v>62830</v>
      </c>
      <c r="H6" s="23">
        <v>40200</v>
      </c>
      <c r="I6" s="23">
        <v>38378</v>
      </c>
      <c r="J6" s="23">
        <v>56685</v>
      </c>
      <c r="K6" s="23">
        <v>44634</v>
      </c>
      <c r="L6" s="23">
        <v>47174</v>
      </c>
      <c r="M6" s="23">
        <v>88952</v>
      </c>
      <c r="N6" s="24">
        <f t="shared" ref="N6:N41" si="0">SUM(C6:M6)</f>
        <v>580432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580432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746</v>
      </c>
      <c r="D7" s="23">
        <v>11292</v>
      </c>
      <c r="E7" s="23">
        <v>9579</v>
      </c>
      <c r="F7" s="23">
        <v>1435</v>
      </c>
      <c r="G7" s="23">
        <v>175</v>
      </c>
      <c r="H7" s="23">
        <v>1062</v>
      </c>
      <c r="I7" s="23">
        <v>0</v>
      </c>
      <c r="J7" s="23">
        <v>265</v>
      </c>
      <c r="K7" s="23">
        <v>0</v>
      </c>
      <c r="L7" s="23">
        <v>447</v>
      </c>
      <c r="M7" s="23">
        <v>2118</v>
      </c>
      <c r="N7" s="27">
        <f t="shared" si="0"/>
        <v>27119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27119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2084</v>
      </c>
      <c r="D8" s="23">
        <v>5140</v>
      </c>
      <c r="E8" s="23">
        <v>6198</v>
      </c>
      <c r="F8" s="23">
        <v>7996</v>
      </c>
      <c r="G8" s="23">
        <v>3099</v>
      </c>
      <c r="H8" s="23">
        <v>3684</v>
      </c>
      <c r="I8" s="23">
        <v>700</v>
      </c>
      <c r="J8" s="23">
        <v>2457</v>
      </c>
      <c r="K8" s="23">
        <v>4167</v>
      </c>
      <c r="L8" s="23">
        <v>3435</v>
      </c>
      <c r="M8" s="23">
        <v>3071</v>
      </c>
      <c r="N8" s="27">
        <f t="shared" si="0"/>
        <v>42031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42031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1</v>
      </c>
      <c r="E10" s="23">
        <v>0</v>
      </c>
      <c r="F10" s="23">
        <v>0</v>
      </c>
      <c r="G10" s="23">
        <v>1</v>
      </c>
      <c r="H10" s="23">
        <v>2</v>
      </c>
      <c r="I10" s="23">
        <v>0</v>
      </c>
      <c r="J10" s="23">
        <v>0</v>
      </c>
      <c r="K10" s="23">
        <v>17</v>
      </c>
      <c r="L10" s="23">
        <v>1</v>
      </c>
      <c r="M10" s="23">
        <v>0</v>
      </c>
      <c r="N10" s="27">
        <f t="shared" si="0"/>
        <v>22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22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1</v>
      </c>
      <c r="D11" s="23">
        <v>5</v>
      </c>
      <c r="E11" s="23">
        <v>23</v>
      </c>
      <c r="F11" s="23">
        <v>2</v>
      </c>
      <c r="G11" s="23">
        <v>4</v>
      </c>
      <c r="H11" s="23">
        <v>4</v>
      </c>
      <c r="I11" s="23">
        <v>0</v>
      </c>
      <c r="J11" s="23">
        <v>3</v>
      </c>
      <c r="K11" s="23">
        <v>10</v>
      </c>
      <c r="L11" s="23">
        <v>4</v>
      </c>
      <c r="M11" s="23">
        <v>0</v>
      </c>
      <c r="N11" s="27">
        <f t="shared" si="0"/>
        <v>56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56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210</v>
      </c>
      <c r="D12" s="23">
        <v>722</v>
      </c>
      <c r="E12" s="23">
        <v>99</v>
      </c>
      <c r="F12" s="23">
        <v>211</v>
      </c>
      <c r="G12" s="23">
        <v>210</v>
      </c>
      <c r="H12" s="23">
        <v>521</v>
      </c>
      <c r="I12" s="23">
        <v>0</v>
      </c>
      <c r="J12" s="23">
        <v>153</v>
      </c>
      <c r="K12" s="23">
        <v>295</v>
      </c>
      <c r="L12" s="23">
        <v>138</v>
      </c>
      <c r="M12" s="23">
        <v>38</v>
      </c>
      <c r="N12" s="27">
        <f t="shared" si="0"/>
        <v>2597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2597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8517</v>
      </c>
      <c r="D13" s="23">
        <v>13667</v>
      </c>
      <c r="E13" s="23">
        <v>17262</v>
      </c>
      <c r="F13" s="23">
        <v>5372</v>
      </c>
      <c r="G13" s="23">
        <v>3700</v>
      </c>
      <c r="H13" s="23">
        <v>11650</v>
      </c>
      <c r="I13" s="23">
        <v>599</v>
      </c>
      <c r="J13" s="23">
        <v>3000</v>
      </c>
      <c r="K13" s="23">
        <v>5396</v>
      </c>
      <c r="L13" s="23">
        <v>5963</v>
      </c>
      <c r="M13" s="23">
        <v>14676</v>
      </c>
      <c r="N13" s="27">
        <f t="shared" si="0"/>
        <v>89802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89802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9282</v>
      </c>
      <c r="D14" s="23">
        <v>15933</v>
      </c>
      <c r="E14" s="23">
        <v>28789</v>
      </c>
      <c r="F14" s="23">
        <v>2784</v>
      </c>
      <c r="G14" s="23">
        <v>4083</v>
      </c>
      <c r="H14" s="23">
        <v>10119</v>
      </c>
      <c r="I14" s="23">
        <v>425</v>
      </c>
      <c r="J14" s="23">
        <v>2152</v>
      </c>
      <c r="K14" s="23">
        <v>2587</v>
      </c>
      <c r="L14" s="23">
        <v>1850</v>
      </c>
      <c r="M14" s="23">
        <v>8414</v>
      </c>
      <c r="N14" s="27">
        <f t="shared" si="0"/>
        <v>86418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86418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9285</v>
      </c>
      <c r="D15" s="23">
        <v>15933</v>
      </c>
      <c r="E15" s="23">
        <v>29035</v>
      </c>
      <c r="F15" s="23">
        <v>5712</v>
      </c>
      <c r="G15" s="23">
        <v>4083</v>
      </c>
      <c r="H15" s="23">
        <v>11925</v>
      </c>
      <c r="I15" s="23">
        <v>1024</v>
      </c>
      <c r="J15" s="23">
        <v>3923</v>
      </c>
      <c r="K15" s="23">
        <v>5963</v>
      </c>
      <c r="L15" s="23">
        <v>6558</v>
      </c>
      <c r="M15" s="23">
        <v>15519</v>
      </c>
      <c r="N15" s="27">
        <f t="shared" si="0"/>
        <v>108960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108960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6555</v>
      </c>
      <c r="D16" s="33">
        <v>12505</v>
      </c>
      <c r="E16" s="33">
        <v>24644</v>
      </c>
      <c r="F16" s="33">
        <v>4602</v>
      </c>
      <c r="G16" s="33">
        <v>2678</v>
      </c>
      <c r="H16" s="33">
        <v>9629</v>
      </c>
      <c r="I16" s="33">
        <v>727</v>
      </c>
      <c r="J16" s="33">
        <v>2243</v>
      </c>
      <c r="K16" s="33">
        <v>4132</v>
      </c>
      <c r="L16" s="33">
        <v>1693</v>
      </c>
      <c r="M16" s="33">
        <v>13673</v>
      </c>
      <c r="N16" s="34">
        <f t="shared" si="0"/>
        <v>83081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83081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2730</v>
      </c>
      <c r="D17" s="33">
        <v>3428</v>
      </c>
      <c r="E17" s="33">
        <v>4391</v>
      </c>
      <c r="F17" s="33">
        <v>1110</v>
      </c>
      <c r="G17" s="33">
        <v>1405</v>
      </c>
      <c r="H17" s="33">
        <v>2296</v>
      </c>
      <c r="I17" s="33">
        <v>297</v>
      </c>
      <c r="J17" s="33">
        <v>1680</v>
      </c>
      <c r="K17" s="33">
        <v>1831</v>
      </c>
      <c r="L17" s="33">
        <v>4865</v>
      </c>
      <c r="M17" s="33">
        <v>1846</v>
      </c>
      <c r="N17" s="34">
        <f t="shared" si="0"/>
        <v>25879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25879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41726</v>
      </c>
      <c r="D18" s="23">
        <v>65750</v>
      </c>
      <c r="E18" s="23">
        <v>66757</v>
      </c>
      <c r="F18" s="23">
        <v>78778</v>
      </c>
      <c r="G18" s="23">
        <v>102278</v>
      </c>
      <c r="H18" s="23">
        <v>62524</v>
      </c>
      <c r="I18" s="23">
        <v>64627</v>
      </c>
      <c r="J18" s="23">
        <v>106736</v>
      </c>
      <c r="K18" s="23">
        <v>69642</v>
      </c>
      <c r="L18" s="23">
        <v>47583</v>
      </c>
      <c r="M18" s="23">
        <v>74311</v>
      </c>
      <c r="N18" s="27">
        <f t="shared" si="0"/>
        <v>780712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780712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28603</v>
      </c>
      <c r="D19" s="33">
        <v>44172</v>
      </c>
      <c r="E19" s="33">
        <v>43766</v>
      </c>
      <c r="F19" s="33">
        <v>33488</v>
      </c>
      <c r="G19" s="33">
        <v>73246</v>
      </c>
      <c r="H19" s="33">
        <v>43313</v>
      </c>
      <c r="I19" s="33">
        <v>47112</v>
      </c>
      <c r="J19" s="33">
        <v>74985</v>
      </c>
      <c r="K19" s="33">
        <v>49983</v>
      </c>
      <c r="L19" s="33">
        <v>31978</v>
      </c>
      <c r="M19" s="33">
        <v>53149</v>
      </c>
      <c r="N19" s="34">
        <f t="shared" si="0"/>
        <v>523795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523795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9556</v>
      </c>
      <c r="D20" s="33">
        <v>20717</v>
      </c>
      <c r="E20" s="33">
        <v>20098</v>
      </c>
      <c r="F20" s="33">
        <v>12581</v>
      </c>
      <c r="G20" s="33">
        <v>28524</v>
      </c>
      <c r="H20" s="33">
        <v>18623</v>
      </c>
      <c r="I20" s="33">
        <v>17354</v>
      </c>
      <c r="J20" s="33">
        <v>30866</v>
      </c>
      <c r="K20" s="33">
        <v>19254</v>
      </c>
      <c r="L20" s="33">
        <v>13572</v>
      </c>
      <c r="M20" s="33">
        <v>20822</v>
      </c>
      <c r="N20" s="34">
        <f t="shared" si="0"/>
        <v>211967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211967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3328</v>
      </c>
      <c r="D21" s="33">
        <v>261</v>
      </c>
      <c r="E21" s="33">
        <v>2252</v>
      </c>
      <c r="F21" s="33">
        <v>32467</v>
      </c>
      <c r="G21" s="33">
        <v>269</v>
      </c>
      <c r="H21" s="33">
        <v>348</v>
      </c>
      <c r="I21" s="33">
        <v>161</v>
      </c>
      <c r="J21" s="33">
        <v>716</v>
      </c>
      <c r="K21" s="33">
        <v>99</v>
      </c>
      <c r="L21" s="33">
        <v>1459</v>
      </c>
      <c r="M21" s="33">
        <v>88</v>
      </c>
      <c r="N21" s="34">
        <f t="shared" si="0"/>
        <v>41448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41448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9</v>
      </c>
      <c r="E22" s="23">
        <v>0</v>
      </c>
      <c r="F22" s="23">
        <v>0</v>
      </c>
      <c r="G22" s="23">
        <v>23</v>
      </c>
      <c r="H22" s="23">
        <v>4</v>
      </c>
      <c r="I22" s="23">
        <v>0</v>
      </c>
      <c r="J22" s="23">
        <v>0</v>
      </c>
      <c r="K22" s="23">
        <v>33</v>
      </c>
      <c r="L22" s="23">
        <v>1</v>
      </c>
      <c r="M22" s="23">
        <v>0</v>
      </c>
      <c r="N22" s="27">
        <f t="shared" si="0"/>
        <v>70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70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84</v>
      </c>
      <c r="D23" s="23">
        <v>65</v>
      </c>
      <c r="E23" s="23">
        <v>248</v>
      </c>
      <c r="F23" s="23">
        <v>14</v>
      </c>
      <c r="G23" s="23">
        <v>119</v>
      </c>
      <c r="H23" s="23">
        <v>132</v>
      </c>
      <c r="I23" s="23">
        <v>0</v>
      </c>
      <c r="J23" s="23">
        <v>87</v>
      </c>
      <c r="K23" s="23">
        <v>178</v>
      </c>
      <c r="L23" s="23">
        <v>62</v>
      </c>
      <c r="M23" s="23">
        <v>28</v>
      </c>
      <c r="N23" s="27">
        <f t="shared" si="0"/>
        <v>1017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1017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2809</v>
      </c>
      <c r="D24" s="23">
        <v>5380</v>
      </c>
      <c r="E24" s="23">
        <v>11042</v>
      </c>
      <c r="F24" s="23">
        <v>1032</v>
      </c>
      <c r="G24" s="23">
        <v>3730</v>
      </c>
      <c r="H24" s="23">
        <v>10890</v>
      </c>
      <c r="I24" s="23">
        <v>201</v>
      </c>
      <c r="J24" s="23">
        <v>1567</v>
      </c>
      <c r="K24" s="23">
        <v>3004</v>
      </c>
      <c r="L24" s="23">
        <v>317</v>
      </c>
      <c r="M24" s="23">
        <v>7921</v>
      </c>
      <c r="N24" s="27">
        <f t="shared" si="0"/>
        <v>47893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47893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1</v>
      </c>
      <c r="D25" s="23">
        <v>5921</v>
      </c>
      <c r="E25" s="23">
        <v>26</v>
      </c>
      <c r="F25" s="23">
        <v>26</v>
      </c>
      <c r="G25" s="23">
        <v>1303</v>
      </c>
      <c r="H25" s="23">
        <v>0</v>
      </c>
      <c r="I25" s="23">
        <v>0</v>
      </c>
      <c r="J25" s="23">
        <v>0</v>
      </c>
      <c r="K25" s="23">
        <v>0</v>
      </c>
      <c r="L25" s="23">
        <v>58</v>
      </c>
      <c r="M25" s="23">
        <v>291</v>
      </c>
      <c r="N25" s="27">
        <f t="shared" si="0"/>
        <v>7626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7626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1</v>
      </c>
      <c r="D26" s="23">
        <v>3</v>
      </c>
      <c r="E26" s="23">
        <v>0</v>
      </c>
      <c r="F26" s="23">
        <v>0</v>
      </c>
      <c r="G26" s="23">
        <v>0</v>
      </c>
      <c r="H26" s="23">
        <v>4</v>
      </c>
      <c r="I26" s="23">
        <v>0</v>
      </c>
      <c r="J26" s="23">
        <v>0</v>
      </c>
      <c r="K26" s="23">
        <v>2</v>
      </c>
      <c r="L26" s="23">
        <v>15</v>
      </c>
      <c r="M26" s="23">
        <v>0</v>
      </c>
      <c r="N26" s="27">
        <f t="shared" si="0"/>
        <v>25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25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35</v>
      </c>
      <c r="D27" s="23">
        <v>41</v>
      </c>
      <c r="E27" s="23">
        <v>128</v>
      </c>
      <c r="F27" s="23">
        <v>3</v>
      </c>
      <c r="G27" s="23">
        <v>0</v>
      </c>
      <c r="H27" s="23">
        <v>820</v>
      </c>
      <c r="I27" s="23">
        <v>0</v>
      </c>
      <c r="J27" s="23">
        <v>24</v>
      </c>
      <c r="K27" s="23">
        <v>0</v>
      </c>
      <c r="L27" s="23">
        <v>6</v>
      </c>
      <c r="M27" s="23">
        <v>9</v>
      </c>
      <c r="N27" s="27">
        <f t="shared" si="0"/>
        <v>1066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1066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3</v>
      </c>
      <c r="N28" s="27">
        <f t="shared" si="0"/>
        <v>3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3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11678</v>
      </c>
      <c r="D29" s="23">
        <v>76475</v>
      </c>
      <c r="E29" s="23">
        <v>63326</v>
      </c>
      <c r="F29" s="23">
        <v>14780</v>
      </c>
      <c r="G29" s="23">
        <v>21561</v>
      </c>
      <c r="H29" s="23">
        <v>85194</v>
      </c>
      <c r="I29" s="23">
        <v>7459</v>
      </c>
      <c r="J29" s="23">
        <v>37725</v>
      </c>
      <c r="K29" s="23">
        <v>29514</v>
      </c>
      <c r="L29" s="23">
        <v>15512</v>
      </c>
      <c r="M29" s="23">
        <v>37739</v>
      </c>
      <c r="N29" s="44">
        <f t="shared" si="0"/>
        <v>400963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400963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v>67011</v>
      </c>
      <c r="D30" s="50">
        <v>183238</v>
      </c>
      <c r="E30" s="50">
        <v>188055</v>
      </c>
      <c r="F30" s="50">
        <v>109396</v>
      </c>
      <c r="G30" s="50">
        <v>135670</v>
      </c>
      <c r="H30" s="50">
        <v>174638</v>
      </c>
      <c r="I30" s="50">
        <v>73372</v>
      </c>
      <c r="J30" s="50">
        <v>152485</v>
      </c>
      <c r="K30" s="50">
        <v>111339</v>
      </c>
      <c r="L30" s="50">
        <v>92980</v>
      </c>
      <c r="M30" s="50">
        <v>177400</v>
      </c>
      <c r="N30" s="51">
        <f t="shared" si="0"/>
        <v>1465584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1">
        <f t="shared" si="1"/>
        <v>0</v>
      </c>
      <c r="V30" s="52">
        <f t="shared" si="2"/>
        <v>1465584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3251</v>
      </c>
      <c r="P31" s="23">
        <v>973</v>
      </c>
      <c r="Q31" s="23">
        <v>1148</v>
      </c>
      <c r="R31" s="23">
        <v>7919</v>
      </c>
      <c r="S31" s="23">
        <v>36348</v>
      </c>
      <c r="T31" s="25">
        <v>0</v>
      </c>
      <c r="U31" s="24">
        <f t="shared" si="1"/>
        <v>49639</v>
      </c>
      <c r="V31" s="26">
        <f t="shared" si="2"/>
        <v>49639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3249</v>
      </c>
      <c r="P32" s="35">
        <v>973</v>
      </c>
      <c r="Q32" s="35">
        <v>1148</v>
      </c>
      <c r="R32" s="35">
        <v>7919</v>
      </c>
      <c r="S32" s="35">
        <v>36348</v>
      </c>
      <c r="T32" s="36">
        <v>0</v>
      </c>
      <c r="U32" s="34">
        <f t="shared" si="1"/>
        <v>49637</v>
      </c>
      <c r="V32" s="37">
        <f t="shared" si="2"/>
        <v>49637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860</v>
      </c>
      <c r="P33" s="35">
        <v>951</v>
      </c>
      <c r="Q33" s="35">
        <v>186</v>
      </c>
      <c r="R33" s="35">
        <v>12446</v>
      </c>
      <c r="S33" s="35">
        <v>447</v>
      </c>
      <c r="T33" s="36">
        <v>0</v>
      </c>
      <c r="U33" s="34">
        <f t="shared" si="1"/>
        <v>14890</v>
      </c>
      <c r="V33" s="37">
        <f t="shared" si="2"/>
        <v>14890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2</v>
      </c>
      <c r="P34" s="35">
        <v>0</v>
      </c>
      <c r="Q34" s="35">
        <v>0</v>
      </c>
      <c r="R34" s="35">
        <v>0</v>
      </c>
      <c r="S34" s="35">
        <v>0</v>
      </c>
      <c r="T34" s="36">
        <v>0</v>
      </c>
      <c r="U34" s="34">
        <f t="shared" si="1"/>
        <v>2</v>
      </c>
      <c r="V34" s="37">
        <f t="shared" si="2"/>
        <v>2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9">
        <v>0</v>
      </c>
      <c r="U35" s="27">
        <f t="shared" si="1"/>
        <v>0</v>
      </c>
      <c r="V35" s="30">
        <f t="shared" si="2"/>
        <v>0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587</v>
      </c>
      <c r="P36" s="28">
        <v>345</v>
      </c>
      <c r="Q36" s="28">
        <v>1439</v>
      </c>
      <c r="R36" s="28">
        <v>223</v>
      </c>
      <c r="S36" s="28">
        <v>89</v>
      </c>
      <c r="T36" s="29">
        <v>0</v>
      </c>
      <c r="U36" s="27">
        <f t="shared" si="1"/>
        <v>2683</v>
      </c>
      <c r="V36" s="30">
        <f t="shared" si="2"/>
        <v>2683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1">
        <f t="shared" si="0"/>
        <v>0</v>
      </c>
      <c r="O41" s="50">
        <v>3838</v>
      </c>
      <c r="P41" s="50">
        <v>1318</v>
      </c>
      <c r="Q41" s="50">
        <v>2587</v>
      </c>
      <c r="R41" s="50">
        <v>8142</v>
      </c>
      <c r="S41" s="50">
        <v>36437</v>
      </c>
      <c r="T41" s="50">
        <v>0</v>
      </c>
      <c r="U41" s="51">
        <f t="shared" si="1"/>
        <v>52322</v>
      </c>
      <c r="V41" s="52">
        <f t="shared" si="2"/>
        <v>52322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3">C30+C41</f>
        <v>67011</v>
      </c>
      <c r="D42" s="61">
        <f t="shared" si="3"/>
        <v>183238</v>
      </c>
      <c r="E42" s="61">
        <f t="shared" si="3"/>
        <v>188055</v>
      </c>
      <c r="F42" s="61">
        <f t="shared" si="3"/>
        <v>109396</v>
      </c>
      <c r="G42" s="61">
        <f t="shared" si="3"/>
        <v>135670</v>
      </c>
      <c r="H42" s="61">
        <f t="shared" si="3"/>
        <v>174638</v>
      </c>
      <c r="I42" s="61">
        <f t="shared" si="3"/>
        <v>73372</v>
      </c>
      <c r="J42" s="61">
        <f t="shared" si="3"/>
        <v>152485</v>
      </c>
      <c r="K42" s="61">
        <f t="shared" si="3"/>
        <v>111339</v>
      </c>
      <c r="L42" s="61">
        <f t="shared" si="3"/>
        <v>92980</v>
      </c>
      <c r="M42" s="61">
        <f t="shared" si="3"/>
        <v>177400</v>
      </c>
      <c r="N42" s="61">
        <f t="shared" si="3"/>
        <v>1465584</v>
      </c>
      <c r="O42" s="61">
        <f t="shared" si="3"/>
        <v>3838</v>
      </c>
      <c r="P42" s="61">
        <f t="shared" si="3"/>
        <v>1318</v>
      </c>
      <c r="Q42" s="61">
        <f t="shared" si="3"/>
        <v>2587</v>
      </c>
      <c r="R42" s="61">
        <f t="shared" si="3"/>
        <v>8142</v>
      </c>
      <c r="S42" s="61">
        <f t="shared" si="3"/>
        <v>36437</v>
      </c>
      <c r="T42" s="61">
        <f t="shared" si="3"/>
        <v>0</v>
      </c>
      <c r="U42" s="61">
        <f t="shared" si="3"/>
        <v>52322</v>
      </c>
      <c r="V42" s="62">
        <f t="shared" si="3"/>
        <v>1517906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36.6" customHeight="1" x14ac:dyDescent="0.25">
      <c r="A45" s="147"/>
      <c r="B45" s="148"/>
      <c r="C45" s="63" t="str">
        <f t="shared" ref="C45:M45" si="4">C4</f>
        <v>Macedoinia</v>
      </c>
      <c r="D45" s="63" t="str">
        <f t="shared" si="4"/>
        <v>Triglav</v>
      </c>
      <c r="E45" s="63" t="str">
        <f t="shared" si="4"/>
        <v>Sava</v>
      </c>
      <c r="F45" s="63" t="str">
        <f t="shared" si="4"/>
        <v>Evroins</v>
      </c>
      <c r="G45" s="63" t="str">
        <f t="shared" si="4"/>
        <v>Winner</v>
      </c>
      <c r="H45" s="63" t="str">
        <f t="shared" si="4"/>
        <v>Eurolink</v>
      </c>
      <c r="I45" s="63" t="str">
        <f t="shared" si="4"/>
        <v>Grawe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Halk</v>
      </c>
      <c r="M45" s="63" t="str">
        <f t="shared" si="4"/>
        <v>Croatia nonlife</v>
      </c>
      <c r="N45" s="64"/>
      <c r="O45" s="63" t="str">
        <f t="shared" ref="O45:T45" si="5">O4</f>
        <v>Croatia life</v>
      </c>
      <c r="P45" s="63" t="str">
        <f t="shared" si="5"/>
        <v>Grawe life</v>
      </c>
      <c r="Q45" s="63" t="str">
        <f t="shared" si="5"/>
        <v>Winner life</v>
      </c>
      <c r="R45" s="63" t="str">
        <f t="shared" si="5"/>
        <v>Uniqa life</v>
      </c>
      <c r="S45" s="63" t="str">
        <f t="shared" si="5"/>
        <v>Triglav life</v>
      </c>
      <c r="T45" s="63" t="str">
        <f t="shared" si="5"/>
        <v>PRVA LIFE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 t="shared" ref="C46:M46" si="6">IF(($V$30+$V$41)=0,0,(C30+C41)/($V$30+$V$41))</f>
        <v>4.4147002515307274E-2</v>
      </c>
      <c r="D46" s="66">
        <f t="shared" si="6"/>
        <v>0.12071762019518996</v>
      </c>
      <c r="E46" s="66">
        <f t="shared" si="6"/>
        <v>0.12389107098858559</v>
      </c>
      <c r="F46" s="66">
        <f t="shared" si="6"/>
        <v>7.2070339006499742E-2</v>
      </c>
      <c r="G46" s="66">
        <f t="shared" si="6"/>
        <v>8.9379711260117553E-2</v>
      </c>
      <c r="H46" s="66">
        <f t="shared" si="6"/>
        <v>0.11505192021113297</v>
      </c>
      <c r="I46" s="66">
        <f t="shared" si="6"/>
        <v>4.8337644096538256E-2</v>
      </c>
      <c r="J46" s="66">
        <f t="shared" si="6"/>
        <v>0.10045747233359642</v>
      </c>
      <c r="K46" s="66">
        <f t="shared" si="6"/>
        <v>7.3350391921502389E-2</v>
      </c>
      <c r="L46" s="66">
        <f t="shared" si="6"/>
        <v>6.1255440060188182E-2</v>
      </c>
      <c r="M46" s="66">
        <f t="shared" si="6"/>
        <v>0.11687153222926848</v>
      </c>
      <c r="N46" s="67"/>
      <c r="O46" s="66">
        <f t="shared" ref="O46:T46" si="7">IF(($V$30+$V$41)=0,0,(O30+O41)/($V$30+$V$41))</f>
        <v>2.5284833184663607E-3</v>
      </c>
      <c r="P46" s="66">
        <f t="shared" si="7"/>
        <v>8.6830146267291911E-4</v>
      </c>
      <c r="Q46" s="66">
        <f t="shared" si="7"/>
        <v>1.704321611483188E-3</v>
      </c>
      <c r="R46" s="66">
        <f t="shared" si="7"/>
        <v>5.3639685197897627E-3</v>
      </c>
      <c r="S46" s="66">
        <f t="shared" si="7"/>
        <v>2.4004780269660967E-2</v>
      </c>
      <c r="T46" s="66">
        <f t="shared" si="7"/>
        <v>0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7E0FF-47A7-4384-8D79-A964A447FEC9}">
  <dimension ref="A1:W59"/>
  <sheetViews>
    <sheetView showGridLines="0" zoomScale="90" zoomScaleNormal="90" workbookViewId="0">
      <selection activeCell="E22" sqref="E22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113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24925</v>
      </c>
      <c r="D6" s="23">
        <v>35347</v>
      </c>
      <c r="E6" s="23">
        <v>13984</v>
      </c>
      <c r="F6" s="23">
        <v>4254</v>
      </c>
      <c r="G6" s="23">
        <v>14901</v>
      </c>
      <c r="H6" s="23">
        <v>32124</v>
      </c>
      <c r="I6" s="23">
        <v>3928</v>
      </c>
      <c r="J6" s="23">
        <v>12440</v>
      </c>
      <c r="K6" s="23">
        <v>11074</v>
      </c>
      <c r="L6" s="23">
        <v>27842</v>
      </c>
      <c r="M6" s="23">
        <v>35629</v>
      </c>
      <c r="N6" s="24">
        <f t="shared" ref="N6:N41" si="0">SUM(C6:M6)</f>
        <v>216448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216448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67553</v>
      </c>
      <c r="D7" s="23">
        <v>71771</v>
      </c>
      <c r="E7" s="23">
        <v>43904</v>
      </c>
      <c r="F7" s="23">
        <v>12193</v>
      </c>
      <c r="G7" s="23">
        <v>4574</v>
      </c>
      <c r="H7" s="23">
        <v>97818</v>
      </c>
      <c r="I7" s="23">
        <v>0</v>
      </c>
      <c r="J7" s="23">
        <v>19701</v>
      </c>
      <c r="K7" s="23">
        <v>0</v>
      </c>
      <c r="L7" s="23">
        <v>35471</v>
      </c>
      <c r="M7" s="23">
        <v>103078</v>
      </c>
      <c r="N7" s="27">
        <f t="shared" si="0"/>
        <v>456063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456063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25671</v>
      </c>
      <c r="D8" s="23">
        <v>80070</v>
      </c>
      <c r="E8" s="23">
        <v>99157</v>
      </c>
      <c r="F8" s="23">
        <v>21752</v>
      </c>
      <c r="G8" s="23">
        <v>49518</v>
      </c>
      <c r="H8" s="23">
        <v>41073</v>
      </c>
      <c r="I8" s="23">
        <v>6878</v>
      </c>
      <c r="J8" s="23">
        <v>38690</v>
      </c>
      <c r="K8" s="23">
        <v>58368</v>
      </c>
      <c r="L8" s="23">
        <v>55736</v>
      </c>
      <c r="M8" s="23">
        <v>38570</v>
      </c>
      <c r="N8" s="27">
        <f t="shared" si="0"/>
        <v>515483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515483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7">
        <f t="shared" si="0"/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0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7">
        <f t="shared" si="0"/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0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348</v>
      </c>
      <c r="D12" s="23">
        <v>18</v>
      </c>
      <c r="E12" s="23">
        <v>56</v>
      </c>
      <c r="F12" s="23">
        <v>54</v>
      </c>
      <c r="G12" s="23">
        <v>1072</v>
      </c>
      <c r="H12" s="23">
        <v>559</v>
      </c>
      <c r="I12" s="23">
        <v>0</v>
      </c>
      <c r="J12" s="23">
        <v>44</v>
      </c>
      <c r="K12" s="23">
        <v>38</v>
      </c>
      <c r="L12" s="23">
        <v>0</v>
      </c>
      <c r="M12" s="23">
        <v>183</v>
      </c>
      <c r="N12" s="27">
        <f t="shared" si="0"/>
        <v>2372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2372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48512</v>
      </c>
      <c r="D13" s="23">
        <v>3672</v>
      </c>
      <c r="E13" s="23">
        <v>21370</v>
      </c>
      <c r="F13" s="23">
        <v>785</v>
      </c>
      <c r="G13" s="23">
        <v>1937</v>
      </c>
      <c r="H13" s="23">
        <v>13185</v>
      </c>
      <c r="I13" s="23">
        <v>104</v>
      </c>
      <c r="J13" s="23">
        <v>3487</v>
      </c>
      <c r="K13" s="23">
        <v>2502</v>
      </c>
      <c r="L13" s="23">
        <v>6895</v>
      </c>
      <c r="M13" s="23">
        <v>80344</v>
      </c>
      <c r="N13" s="27">
        <f t="shared" si="0"/>
        <v>182793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182793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57200</v>
      </c>
      <c r="D14" s="23">
        <v>26937</v>
      </c>
      <c r="E14" s="23">
        <v>49115</v>
      </c>
      <c r="F14" s="23">
        <v>118356</v>
      </c>
      <c r="G14" s="23">
        <v>10593</v>
      </c>
      <c r="H14" s="23">
        <v>10822</v>
      </c>
      <c r="I14" s="23">
        <v>16</v>
      </c>
      <c r="J14" s="23">
        <v>34517</v>
      </c>
      <c r="K14" s="23">
        <v>2948</v>
      </c>
      <c r="L14" s="23">
        <v>16842</v>
      </c>
      <c r="M14" s="23">
        <v>6261</v>
      </c>
      <c r="N14" s="27">
        <f t="shared" si="0"/>
        <v>333607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333607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105712</v>
      </c>
      <c r="D15" s="23">
        <v>30609</v>
      </c>
      <c r="E15" s="23">
        <v>70485</v>
      </c>
      <c r="F15" s="23">
        <v>119141</v>
      </c>
      <c r="G15" s="23">
        <v>12530</v>
      </c>
      <c r="H15" s="23">
        <v>24007</v>
      </c>
      <c r="I15" s="23">
        <v>120</v>
      </c>
      <c r="J15" s="23">
        <v>38004</v>
      </c>
      <c r="K15" s="23">
        <v>5450</v>
      </c>
      <c r="L15" s="23">
        <v>23738</v>
      </c>
      <c r="M15" s="23">
        <v>86605</v>
      </c>
      <c r="N15" s="27">
        <f t="shared" si="0"/>
        <v>516401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516401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7646</v>
      </c>
      <c r="D16" s="33">
        <v>13151</v>
      </c>
      <c r="E16" s="33">
        <v>38599</v>
      </c>
      <c r="F16" s="33">
        <v>97788</v>
      </c>
      <c r="G16" s="33">
        <v>1334</v>
      </c>
      <c r="H16" s="33">
        <v>10590</v>
      </c>
      <c r="I16" s="33">
        <v>104</v>
      </c>
      <c r="J16" s="33">
        <v>1397</v>
      </c>
      <c r="K16" s="33">
        <v>2838</v>
      </c>
      <c r="L16" s="33">
        <v>1403</v>
      </c>
      <c r="M16" s="33">
        <v>2936</v>
      </c>
      <c r="N16" s="34">
        <f t="shared" si="0"/>
        <v>177786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177786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98067</v>
      </c>
      <c r="D17" s="33">
        <v>17458</v>
      </c>
      <c r="E17" s="33">
        <v>31886</v>
      </c>
      <c r="F17" s="33">
        <v>21353</v>
      </c>
      <c r="G17" s="33">
        <v>11196</v>
      </c>
      <c r="H17" s="33">
        <v>13417</v>
      </c>
      <c r="I17" s="33">
        <v>16</v>
      </c>
      <c r="J17" s="33">
        <v>36607</v>
      </c>
      <c r="K17" s="33">
        <v>2612</v>
      </c>
      <c r="L17" s="33">
        <v>22335</v>
      </c>
      <c r="M17" s="33">
        <v>83669</v>
      </c>
      <c r="N17" s="34">
        <f t="shared" si="0"/>
        <v>338616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338616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96849</v>
      </c>
      <c r="D18" s="23">
        <v>161738</v>
      </c>
      <c r="E18" s="23">
        <v>156635</v>
      </c>
      <c r="F18" s="23">
        <v>94374</v>
      </c>
      <c r="G18" s="23">
        <v>216935</v>
      </c>
      <c r="H18" s="23">
        <v>108967</v>
      </c>
      <c r="I18" s="23">
        <v>272518</v>
      </c>
      <c r="J18" s="23">
        <v>236764</v>
      </c>
      <c r="K18" s="23">
        <v>108763</v>
      </c>
      <c r="L18" s="23">
        <v>152746</v>
      </c>
      <c r="M18" s="23">
        <v>143255</v>
      </c>
      <c r="N18" s="27">
        <f t="shared" si="0"/>
        <v>1749544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1749544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82073</v>
      </c>
      <c r="D19" s="33">
        <v>121621</v>
      </c>
      <c r="E19" s="33">
        <v>116429</v>
      </c>
      <c r="F19" s="33">
        <v>80528</v>
      </c>
      <c r="G19" s="33">
        <v>198514</v>
      </c>
      <c r="H19" s="33">
        <v>99202</v>
      </c>
      <c r="I19" s="33">
        <v>70847</v>
      </c>
      <c r="J19" s="33">
        <v>211785</v>
      </c>
      <c r="K19" s="33">
        <v>90500</v>
      </c>
      <c r="L19" s="33">
        <v>112921</v>
      </c>
      <c r="M19" s="33">
        <v>123434</v>
      </c>
      <c r="N19" s="34">
        <f t="shared" si="0"/>
        <v>1307854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1307854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12054</v>
      </c>
      <c r="D20" s="33">
        <v>38396</v>
      </c>
      <c r="E20" s="33">
        <v>37940</v>
      </c>
      <c r="F20" s="33">
        <v>10682</v>
      </c>
      <c r="G20" s="33">
        <v>15760</v>
      </c>
      <c r="H20" s="33">
        <v>8601</v>
      </c>
      <c r="I20" s="33">
        <v>201671</v>
      </c>
      <c r="J20" s="33">
        <v>24525</v>
      </c>
      <c r="K20" s="33">
        <v>17369</v>
      </c>
      <c r="L20" s="33">
        <v>37271</v>
      </c>
      <c r="M20" s="33">
        <v>19362</v>
      </c>
      <c r="N20" s="34">
        <f t="shared" si="0"/>
        <v>423631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423631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334</v>
      </c>
      <c r="D21" s="33">
        <v>346</v>
      </c>
      <c r="E21" s="33">
        <v>135</v>
      </c>
      <c r="F21" s="33">
        <v>1974</v>
      </c>
      <c r="G21" s="33">
        <v>26</v>
      </c>
      <c r="H21" s="33">
        <v>480</v>
      </c>
      <c r="I21" s="33">
        <v>0</v>
      </c>
      <c r="J21" s="33">
        <v>185</v>
      </c>
      <c r="K21" s="33">
        <v>0</v>
      </c>
      <c r="L21" s="33">
        <v>0</v>
      </c>
      <c r="M21" s="33">
        <v>0</v>
      </c>
      <c r="N21" s="34">
        <f t="shared" si="0"/>
        <v>3480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3480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7">
        <f t="shared" si="0"/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0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7">
        <f t="shared" si="0"/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0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3686</v>
      </c>
      <c r="D24" s="23">
        <v>45</v>
      </c>
      <c r="E24" s="23">
        <v>1668</v>
      </c>
      <c r="F24" s="23">
        <v>528</v>
      </c>
      <c r="G24" s="23">
        <v>1395</v>
      </c>
      <c r="H24" s="23">
        <v>1114</v>
      </c>
      <c r="I24" s="23">
        <v>0</v>
      </c>
      <c r="J24" s="23">
        <v>2750</v>
      </c>
      <c r="K24" s="23">
        <v>656</v>
      </c>
      <c r="L24" s="23">
        <v>0</v>
      </c>
      <c r="M24" s="23">
        <v>281</v>
      </c>
      <c r="N24" s="27">
        <f t="shared" si="0"/>
        <v>12123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12123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9</v>
      </c>
      <c r="D25" s="23">
        <v>98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18</v>
      </c>
      <c r="N25" s="27">
        <f t="shared" si="0"/>
        <v>125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125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7">
        <f t="shared" si="0"/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0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50</v>
      </c>
      <c r="D27" s="23">
        <v>0</v>
      </c>
      <c r="E27" s="23">
        <v>427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7">
        <f t="shared" si="0"/>
        <v>477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477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7">
        <f t="shared" si="0"/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0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2239</v>
      </c>
      <c r="D29" s="23">
        <v>17553</v>
      </c>
      <c r="E29" s="23">
        <v>11544</v>
      </c>
      <c r="F29" s="23">
        <v>2033</v>
      </c>
      <c r="G29" s="23">
        <v>3787</v>
      </c>
      <c r="H29" s="23">
        <v>9549</v>
      </c>
      <c r="I29" s="23">
        <v>1381</v>
      </c>
      <c r="J29" s="23">
        <v>2646</v>
      </c>
      <c r="K29" s="23">
        <v>2678</v>
      </c>
      <c r="L29" s="23">
        <v>1895</v>
      </c>
      <c r="M29" s="23">
        <v>3209</v>
      </c>
      <c r="N29" s="44">
        <f t="shared" si="0"/>
        <v>58514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58514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f t="shared" ref="C30:M30" si="3">SUM(C6:C14)+C18+SUM(C22:C29)</f>
        <v>327042</v>
      </c>
      <c r="D30" s="50">
        <f t="shared" si="3"/>
        <v>397249</v>
      </c>
      <c r="E30" s="50">
        <f t="shared" si="3"/>
        <v>397860</v>
      </c>
      <c r="F30" s="50">
        <f t="shared" si="3"/>
        <v>254329</v>
      </c>
      <c r="G30" s="50">
        <f t="shared" si="3"/>
        <v>304712</v>
      </c>
      <c r="H30" s="50">
        <f t="shared" si="3"/>
        <v>315211</v>
      </c>
      <c r="I30" s="50">
        <f t="shared" si="3"/>
        <v>284825</v>
      </c>
      <c r="J30" s="50">
        <f t="shared" si="3"/>
        <v>351039</v>
      </c>
      <c r="K30" s="50">
        <f t="shared" si="3"/>
        <v>187027</v>
      </c>
      <c r="L30" s="50">
        <f t="shared" si="3"/>
        <v>297427</v>
      </c>
      <c r="M30" s="50">
        <f t="shared" si="3"/>
        <v>410828</v>
      </c>
      <c r="N30" s="51">
        <f t="shared" si="0"/>
        <v>3527549</v>
      </c>
      <c r="O30" s="50">
        <f t="shared" ref="O30:T30" si="4">SUM(O6:O14)+O18+SUM(O22:O29)</f>
        <v>0</v>
      </c>
      <c r="P30" s="50">
        <f t="shared" si="4"/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1">
        <f t="shared" si="1"/>
        <v>0</v>
      </c>
      <c r="V30" s="52">
        <f t="shared" si="2"/>
        <v>3527549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238729</v>
      </c>
      <c r="P31" s="23">
        <v>149405</v>
      </c>
      <c r="Q31" s="23">
        <v>59123</v>
      </c>
      <c r="R31" s="23">
        <v>29127</v>
      </c>
      <c r="S31" s="23">
        <v>89181</v>
      </c>
      <c r="T31" s="25">
        <v>0</v>
      </c>
      <c r="U31" s="24">
        <f t="shared" si="1"/>
        <v>565565</v>
      </c>
      <c r="V31" s="26">
        <f t="shared" si="2"/>
        <v>565565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231463</v>
      </c>
      <c r="P32" s="35">
        <v>143452</v>
      </c>
      <c r="Q32" s="35">
        <v>57440</v>
      </c>
      <c r="R32" s="35">
        <v>27293</v>
      </c>
      <c r="S32" s="35">
        <v>88218</v>
      </c>
      <c r="T32" s="36">
        <v>0</v>
      </c>
      <c r="U32" s="34">
        <f t="shared" si="1"/>
        <v>547866</v>
      </c>
      <c r="V32" s="37">
        <f t="shared" si="2"/>
        <v>547866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7017</v>
      </c>
      <c r="P33" s="35">
        <v>5953</v>
      </c>
      <c r="Q33" s="35">
        <v>1541</v>
      </c>
      <c r="R33" s="35">
        <v>1834</v>
      </c>
      <c r="S33" s="35">
        <v>963</v>
      </c>
      <c r="T33" s="36">
        <v>0</v>
      </c>
      <c r="U33" s="34">
        <f t="shared" si="1"/>
        <v>17308</v>
      </c>
      <c r="V33" s="37">
        <f t="shared" si="2"/>
        <v>17308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249</v>
      </c>
      <c r="P34" s="35">
        <v>0</v>
      </c>
      <c r="Q34" s="35">
        <v>142</v>
      </c>
      <c r="R34" s="35">
        <v>0</v>
      </c>
      <c r="S34" s="35">
        <v>0</v>
      </c>
      <c r="T34" s="36">
        <v>0</v>
      </c>
      <c r="U34" s="34">
        <f t="shared" si="1"/>
        <v>391</v>
      </c>
      <c r="V34" s="37">
        <f t="shared" si="2"/>
        <v>391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9">
        <v>0</v>
      </c>
      <c r="U35" s="27">
        <f t="shared" si="1"/>
        <v>0</v>
      </c>
      <c r="V35" s="30">
        <f t="shared" si="2"/>
        <v>0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9039</v>
      </c>
      <c r="P36" s="28">
        <v>2391</v>
      </c>
      <c r="Q36" s="28">
        <v>22128</v>
      </c>
      <c r="R36" s="28">
        <v>4357</v>
      </c>
      <c r="S36" s="28">
        <v>0</v>
      </c>
      <c r="T36" s="29">
        <v>0</v>
      </c>
      <c r="U36" s="27">
        <f t="shared" si="1"/>
        <v>37915</v>
      </c>
      <c r="V36" s="30">
        <f t="shared" si="2"/>
        <v>37915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f t="shared" ref="C41:M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1">
        <f t="shared" si="0"/>
        <v>0</v>
      </c>
      <c r="O41" s="50">
        <f t="shared" ref="O41:T41" si="6">O31+SUM(O35:O40)</f>
        <v>247768</v>
      </c>
      <c r="P41" s="50">
        <f t="shared" si="6"/>
        <v>151796</v>
      </c>
      <c r="Q41" s="50">
        <f t="shared" si="6"/>
        <v>81251</v>
      </c>
      <c r="R41" s="50">
        <f t="shared" si="6"/>
        <v>33484</v>
      </c>
      <c r="S41" s="50">
        <f t="shared" si="6"/>
        <v>89181</v>
      </c>
      <c r="T41" s="50">
        <f t="shared" si="6"/>
        <v>0</v>
      </c>
      <c r="U41" s="51">
        <f t="shared" si="1"/>
        <v>603480</v>
      </c>
      <c r="V41" s="52">
        <f t="shared" si="2"/>
        <v>603480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7">C30+C41</f>
        <v>327042</v>
      </c>
      <c r="D42" s="61">
        <f t="shared" si="7"/>
        <v>397249</v>
      </c>
      <c r="E42" s="61">
        <f t="shared" si="7"/>
        <v>397860</v>
      </c>
      <c r="F42" s="61">
        <f t="shared" si="7"/>
        <v>254329</v>
      </c>
      <c r="G42" s="61">
        <f t="shared" si="7"/>
        <v>304712</v>
      </c>
      <c r="H42" s="61">
        <f t="shared" si="7"/>
        <v>315211</v>
      </c>
      <c r="I42" s="61">
        <f t="shared" si="7"/>
        <v>284825</v>
      </c>
      <c r="J42" s="61">
        <f t="shared" si="7"/>
        <v>351039</v>
      </c>
      <c r="K42" s="61">
        <f t="shared" si="7"/>
        <v>187027</v>
      </c>
      <c r="L42" s="61">
        <f t="shared" si="7"/>
        <v>297427</v>
      </c>
      <c r="M42" s="61">
        <f t="shared" si="7"/>
        <v>410828</v>
      </c>
      <c r="N42" s="61">
        <f t="shared" si="7"/>
        <v>3527549</v>
      </c>
      <c r="O42" s="61">
        <f t="shared" si="7"/>
        <v>247768</v>
      </c>
      <c r="P42" s="61">
        <f t="shared" si="7"/>
        <v>151796</v>
      </c>
      <c r="Q42" s="61">
        <f t="shared" si="7"/>
        <v>81251</v>
      </c>
      <c r="R42" s="61">
        <f t="shared" si="7"/>
        <v>33484</v>
      </c>
      <c r="S42" s="61">
        <f t="shared" si="7"/>
        <v>89181</v>
      </c>
      <c r="T42" s="61">
        <f t="shared" si="7"/>
        <v>0</v>
      </c>
      <c r="U42" s="61">
        <f t="shared" si="7"/>
        <v>603480</v>
      </c>
      <c r="V42" s="62">
        <f t="shared" si="7"/>
        <v>4131029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36.6" customHeight="1" x14ac:dyDescent="0.25">
      <c r="A45" s="147"/>
      <c r="B45" s="148"/>
      <c r="C45" s="63" t="str">
        <f t="shared" ref="C45:M45" si="8">C4</f>
        <v>Macedoinia</v>
      </c>
      <c r="D45" s="63" t="str">
        <f t="shared" si="8"/>
        <v>Triglav</v>
      </c>
      <c r="E45" s="63" t="str">
        <f t="shared" si="8"/>
        <v>Sava</v>
      </c>
      <c r="F45" s="63" t="str">
        <f t="shared" si="8"/>
        <v>Evroins</v>
      </c>
      <c r="G45" s="63" t="str">
        <f t="shared" si="8"/>
        <v>Winner</v>
      </c>
      <c r="H45" s="63" t="str">
        <f t="shared" si="8"/>
        <v>Eurolink</v>
      </c>
      <c r="I45" s="63" t="str">
        <f t="shared" si="8"/>
        <v>Grawe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Halk</v>
      </c>
      <c r="M45" s="63" t="str">
        <f t="shared" si="8"/>
        <v>Croatia nonlife</v>
      </c>
      <c r="N45" s="64"/>
      <c r="O45" s="63" t="str">
        <f t="shared" ref="O45:T45" si="9">O4</f>
        <v>Croatia life</v>
      </c>
      <c r="P45" s="63" t="str">
        <f t="shared" si="9"/>
        <v>Grawe life</v>
      </c>
      <c r="Q45" s="63" t="str">
        <f t="shared" si="9"/>
        <v>Winner life</v>
      </c>
      <c r="R45" s="63" t="str">
        <f t="shared" si="9"/>
        <v>Uniqa life</v>
      </c>
      <c r="S45" s="63" t="str">
        <f t="shared" si="9"/>
        <v>Triglav life</v>
      </c>
      <c r="T45" s="63" t="str">
        <f t="shared" si="9"/>
        <v>PRVA LIFE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>C42/$N$42</f>
        <v>9.2710831231543486E-2</v>
      </c>
      <c r="D46" s="66">
        <f t="shared" ref="D46:M46" si="10">D42/$N$42</f>
        <v>0.11261331876608943</v>
      </c>
      <c r="E46" s="66">
        <f t="shared" si="10"/>
        <v>0.1127865268490955</v>
      </c>
      <c r="F46" s="66">
        <f t="shared" si="10"/>
        <v>7.2097935422016812E-2</v>
      </c>
      <c r="G46" s="66">
        <f t="shared" si="10"/>
        <v>8.6380656937720776E-2</v>
      </c>
      <c r="H46" s="66">
        <f t="shared" si="10"/>
        <v>8.9356944439326E-2</v>
      </c>
      <c r="I46" s="66">
        <f t="shared" si="10"/>
        <v>8.0743031492971462E-2</v>
      </c>
      <c r="J46" s="66">
        <f t="shared" si="10"/>
        <v>9.9513571604533349E-2</v>
      </c>
      <c r="K46" s="66">
        <f t="shared" si="10"/>
        <v>5.3018965859864736E-2</v>
      </c>
      <c r="L46" s="66">
        <f t="shared" si="10"/>
        <v>8.4315483640340638E-2</v>
      </c>
      <c r="M46" s="66">
        <f t="shared" si="10"/>
        <v>0.11646273375649778</v>
      </c>
      <c r="N46" s="67"/>
      <c r="O46" s="66">
        <f>O42/$U$42</f>
        <v>0.41056538741963278</v>
      </c>
      <c r="P46" s="66">
        <f t="shared" ref="P46:T46" si="11">P42/$U$42</f>
        <v>0.25153443361834693</v>
      </c>
      <c r="Q46" s="66">
        <f t="shared" si="11"/>
        <v>0.13463743620335389</v>
      </c>
      <c r="R46" s="66">
        <f t="shared" si="11"/>
        <v>5.5484854510505735E-2</v>
      </c>
      <c r="S46" s="66">
        <f t="shared" si="11"/>
        <v>0.14777788824816065</v>
      </c>
      <c r="T46" s="66">
        <f t="shared" si="11"/>
        <v>0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D48F0-9CBA-4E82-A792-1F7774118561}">
  <dimension ref="A1:W59"/>
  <sheetViews>
    <sheetView showGridLines="0" zoomScale="90" zoomScaleNormal="90" workbookViewId="0">
      <selection activeCell="G23" sqref="G23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114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477</v>
      </c>
      <c r="D6" s="23">
        <v>1026</v>
      </c>
      <c r="E6" s="23">
        <v>754</v>
      </c>
      <c r="F6" s="23">
        <v>123</v>
      </c>
      <c r="G6" s="23">
        <v>553</v>
      </c>
      <c r="H6" s="23">
        <v>837</v>
      </c>
      <c r="I6" s="23">
        <v>213</v>
      </c>
      <c r="J6" s="23">
        <v>480</v>
      </c>
      <c r="K6" s="23">
        <v>225</v>
      </c>
      <c r="L6" s="23">
        <v>411</v>
      </c>
      <c r="M6" s="23">
        <v>760</v>
      </c>
      <c r="N6" s="24">
        <f t="shared" ref="N6:N41" si="0">SUM(C6:M6)</f>
        <v>5859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5859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6407</v>
      </c>
      <c r="D7" s="23">
        <v>7438</v>
      </c>
      <c r="E7" s="23">
        <v>3358</v>
      </c>
      <c r="F7" s="23">
        <v>1265</v>
      </c>
      <c r="G7" s="23">
        <v>350</v>
      </c>
      <c r="H7" s="23">
        <v>9489</v>
      </c>
      <c r="I7" s="23">
        <v>0</v>
      </c>
      <c r="J7" s="23">
        <v>2251</v>
      </c>
      <c r="K7" s="23">
        <v>0</v>
      </c>
      <c r="L7" s="23">
        <v>3719</v>
      </c>
      <c r="M7" s="23">
        <v>14112</v>
      </c>
      <c r="N7" s="27">
        <f t="shared" si="0"/>
        <v>48389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48389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327</v>
      </c>
      <c r="D8" s="23">
        <v>883</v>
      </c>
      <c r="E8" s="23">
        <v>1011</v>
      </c>
      <c r="F8" s="23">
        <v>431</v>
      </c>
      <c r="G8" s="23">
        <v>680</v>
      </c>
      <c r="H8" s="23">
        <v>464</v>
      </c>
      <c r="I8" s="23">
        <v>76</v>
      </c>
      <c r="J8" s="23">
        <v>483</v>
      </c>
      <c r="K8" s="23">
        <v>533</v>
      </c>
      <c r="L8" s="23">
        <v>859</v>
      </c>
      <c r="M8" s="23">
        <v>494</v>
      </c>
      <c r="N8" s="27">
        <f t="shared" si="0"/>
        <v>6241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6241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7">
        <f t="shared" si="0"/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0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7">
        <f t="shared" si="0"/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0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3</v>
      </c>
      <c r="D12" s="23">
        <v>1</v>
      </c>
      <c r="E12" s="23">
        <v>1</v>
      </c>
      <c r="F12" s="23">
        <v>1</v>
      </c>
      <c r="G12" s="23">
        <v>3</v>
      </c>
      <c r="H12" s="23">
        <v>2</v>
      </c>
      <c r="I12" s="23">
        <v>0</v>
      </c>
      <c r="J12" s="23">
        <v>3</v>
      </c>
      <c r="K12" s="23">
        <v>1</v>
      </c>
      <c r="L12" s="23">
        <v>0</v>
      </c>
      <c r="M12" s="23">
        <v>1</v>
      </c>
      <c r="N12" s="27">
        <f t="shared" si="0"/>
        <v>16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16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86</v>
      </c>
      <c r="D13" s="23">
        <v>35</v>
      </c>
      <c r="E13" s="23">
        <v>131</v>
      </c>
      <c r="F13" s="23">
        <v>16</v>
      </c>
      <c r="G13" s="23">
        <v>15</v>
      </c>
      <c r="H13" s="23">
        <v>300</v>
      </c>
      <c r="I13" s="23">
        <v>6</v>
      </c>
      <c r="J13" s="23">
        <v>9</v>
      </c>
      <c r="K13" s="23">
        <v>46</v>
      </c>
      <c r="L13" s="23">
        <v>23</v>
      </c>
      <c r="M13" s="23">
        <v>17</v>
      </c>
      <c r="N13" s="27">
        <f t="shared" si="0"/>
        <v>684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684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631</v>
      </c>
      <c r="D14" s="23">
        <v>670</v>
      </c>
      <c r="E14" s="23">
        <v>847</v>
      </c>
      <c r="F14" s="23">
        <v>1017</v>
      </c>
      <c r="G14" s="23">
        <v>299</v>
      </c>
      <c r="H14" s="23">
        <v>275</v>
      </c>
      <c r="I14" s="23">
        <v>3</v>
      </c>
      <c r="J14" s="23">
        <v>248</v>
      </c>
      <c r="K14" s="23">
        <v>89</v>
      </c>
      <c r="L14" s="23">
        <v>162</v>
      </c>
      <c r="M14" s="23">
        <v>153</v>
      </c>
      <c r="N14" s="27">
        <f t="shared" si="0"/>
        <v>4394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4394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717</v>
      </c>
      <c r="D15" s="23">
        <v>705</v>
      </c>
      <c r="E15" s="23">
        <v>978</v>
      </c>
      <c r="F15" s="23">
        <v>1033</v>
      </c>
      <c r="G15" s="23">
        <v>314</v>
      </c>
      <c r="H15" s="23">
        <v>575</v>
      </c>
      <c r="I15" s="23">
        <v>9</v>
      </c>
      <c r="J15" s="23">
        <v>257</v>
      </c>
      <c r="K15" s="23">
        <v>135</v>
      </c>
      <c r="L15" s="23">
        <v>185</v>
      </c>
      <c r="M15" s="23">
        <v>170</v>
      </c>
      <c r="N15" s="27">
        <f t="shared" si="0"/>
        <v>5078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5078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146</v>
      </c>
      <c r="D16" s="33">
        <v>349</v>
      </c>
      <c r="E16" s="33">
        <v>781</v>
      </c>
      <c r="F16" s="33">
        <v>687</v>
      </c>
      <c r="G16" s="33">
        <v>96</v>
      </c>
      <c r="H16" s="33">
        <v>399</v>
      </c>
      <c r="I16" s="33">
        <v>6</v>
      </c>
      <c r="J16" s="33">
        <v>47</v>
      </c>
      <c r="K16" s="33">
        <v>32</v>
      </c>
      <c r="L16" s="33">
        <v>26</v>
      </c>
      <c r="M16" s="33">
        <v>112</v>
      </c>
      <c r="N16" s="34">
        <f t="shared" si="0"/>
        <v>2681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2681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571</v>
      </c>
      <c r="D17" s="33">
        <v>356</v>
      </c>
      <c r="E17" s="33">
        <v>197</v>
      </c>
      <c r="F17" s="33">
        <v>346</v>
      </c>
      <c r="G17" s="33">
        <v>218</v>
      </c>
      <c r="H17" s="33">
        <v>176</v>
      </c>
      <c r="I17" s="33">
        <v>3</v>
      </c>
      <c r="J17" s="33">
        <v>210</v>
      </c>
      <c r="K17" s="33">
        <v>103</v>
      </c>
      <c r="L17" s="33">
        <v>159</v>
      </c>
      <c r="M17" s="33">
        <v>58</v>
      </c>
      <c r="N17" s="34">
        <f t="shared" si="0"/>
        <v>2397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2397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1128</v>
      </c>
      <c r="D18" s="23">
        <v>2168</v>
      </c>
      <c r="E18" s="23">
        <v>1918</v>
      </c>
      <c r="F18" s="23">
        <v>1577</v>
      </c>
      <c r="G18" s="23">
        <v>2995</v>
      </c>
      <c r="H18" s="23">
        <v>1638</v>
      </c>
      <c r="I18" s="23">
        <v>1716</v>
      </c>
      <c r="J18" s="23">
        <v>3311</v>
      </c>
      <c r="K18" s="23">
        <v>1745</v>
      </c>
      <c r="L18" s="23">
        <v>1499</v>
      </c>
      <c r="M18" s="23">
        <v>2039</v>
      </c>
      <c r="N18" s="27">
        <f t="shared" si="0"/>
        <v>21734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21734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1068</v>
      </c>
      <c r="D19" s="33">
        <v>1970</v>
      </c>
      <c r="E19" s="33">
        <v>1750</v>
      </c>
      <c r="F19" s="33">
        <v>1503</v>
      </c>
      <c r="G19" s="33">
        <v>2917</v>
      </c>
      <c r="H19" s="33">
        <v>1578</v>
      </c>
      <c r="I19" s="33">
        <v>1551</v>
      </c>
      <c r="J19" s="33">
        <v>3199</v>
      </c>
      <c r="K19" s="33">
        <v>1666</v>
      </c>
      <c r="L19" s="33">
        <v>1373</v>
      </c>
      <c r="M19" s="33">
        <v>1961</v>
      </c>
      <c r="N19" s="34">
        <f t="shared" si="0"/>
        <v>20536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20536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44</v>
      </c>
      <c r="D20" s="33">
        <v>191</v>
      </c>
      <c r="E20" s="33">
        <v>136</v>
      </c>
      <c r="F20" s="33">
        <v>54</v>
      </c>
      <c r="G20" s="33">
        <v>75</v>
      </c>
      <c r="H20" s="33">
        <v>48</v>
      </c>
      <c r="I20" s="33">
        <v>165</v>
      </c>
      <c r="J20" s="33">
        <v>109</v>
      </c>
      <c r="K20" s="33">
        <v>75</v>
      </c>
      <c r="L20" s="33">
        <v>123</v>
      </c>
      <c r="M20" s="33">
        <v>76</v>
      </c>
      <c r="N20" s="34">
        <f t="shared" si="0"/>
        <v>1096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1096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3</v>
      </c>
      <c r="D21" s="33">
        <v>0</v>
      </c>
      <c r="E21" s="33">
        <v>4</v>
      </c>
      <c r="F21" s="33">
        <v>10</v>
      </c>
      <c r="G21" s="33">
        <v>0</v>
      </c>
      <c r="H21" s="33">
        <v>5</v>
      </c>
      <c r="I21" s="33">
        <v>0</v>
      </c>
      <c r="J21" s="33">
        <v>2</v>
      </c>
      <c r="K21" s="33">
        <v>0</v>
      </c>
      <c r="L21" s="33">
        <v>0</v>
      </c>
      <c r="M21" s="33">
        <v>0</v>
      </c>
      <c r="N21" s="34">
        <f t="shared" si="0"/>
        <v>24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24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7">
        <f t="shared" si="0"/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0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7">
        <f t="shared" si="0"/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0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42</v>
      </c>
      <c r="D24" s="23">
        <v>1</v>
      </c>
      <c r="E24" s="23">
        <v>30</v>
      </c>
      <c r="F24" s="23">
        <v>15</v>
      </c>
      <c r="G24" s="23">
        <v>32</v>
      </c>
      <c r="H24" s="23">
        <v>32</v>
      </c>
      <c r="I24" s="23">
        <v>0</v>
      </c>
      <c r="J24" s="23">
        <v>14</v>
      </c>
      <c r="K24" s="23">
        <v>42</v>
      </c>
      <c r="L24" s="23">
        <v>0</v>
      </c>
      <c r="M24" s="23">
        <v>14</v>
      </c>
      <c r="N24" s="27">
        <f t="shared" si="0"/>
        <v>222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222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0</v>
      </c>
      <c r="D25" s="23">
        <v>6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7">
        <f t="shared" si="0"/>
        <v>7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7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7">
        <f t="shared" si="0"/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0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36</v>
      </c>
      <c r="D27" s="23">
        <v>0</v>
      </c>
      <c r="E27" s="23">
        <v>2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7">
        <f t="shared" si="0"/>
        <v>38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38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7">
        <f t="shared" si="0"/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0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108</v>
      </c>
      <c r="D29" s="23">
        <v>735</v>
      </c>
      <c r="E29" s="23">
        <v>670</v>
      </c>
      <c r="F29" s="23">
        <v>96</v>
      </c>
      <c r="G29" s="23">
        <v>154</v>
      </c>
      <c r="H29" s="23">
        <v>425</v>
      </c>
      <c r="I29" s="23">
        <v>58</v>
      </c>
      <c r="J29" s="23">
        <v>196</v>
      </c>
      <c r="K29" s="23">
        <v>209</v>
      </c>
      <c r="L29" s="23">
        <v>82</v>
      </c>
      <c r="M29" s="23">
        <v>338</v>
      </c>
      <c r="N29" s="44">
        <f t="shared" si="0"/>
        <v>3071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3071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v>9245</v>
      </c>
      <c r="D30" s="50">
        <v>12963</v>
      </c>
      <c r="E30" s="50">
        <v>8722</v>
      </c>
      <c r="F30" s="50">
        <v>4541</v>
      </c>
      <c r="G30" s="50">
        <v>5081</v>
      </c>
      <c r="H30" s="50">
        <v>13462</v>
      </c>
      <c r="I30" s="50">
        <v>2072</v>
      </c>
      <c r="J30" s="50">
        <v>6995</v>
      </c>
      <c r="K30" s="50">
        <v>2890</v>
      </c>
      <c r="L30" s="50">
        <v>6755</v>
      </c>
      <c r="M30" s="50">
        <v>17929</v>
      </c>
      <c r="N30" s="51">
        <f t="shared" si="0"/>
        <v>90655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1">
        <f t="shared" si="1"/>
        <v>0</v>
      </c>
      <c r="V30" s="52">
        <f t="shared" si="2"/>
        <v>90655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1670</v>
      </c>
      <c r="P31" s="23">
        <v>707</v>
      </c>
      <c r="Q31" s="23">
        <v>272</v>
      </c>
      <c r="R31" s="23">
        <v>220</v>
      </c>
      <c r="S31" s="23">
        <v>441</v>
      </c>
      <c r="T31" s="25">
        <v>0</v>
      </c>
      <c r="U31" s="24">
        <f t="shared" si="1"/>
        <v>3310</v>
      </c>
      <c r="V31" s="26">
        <f t="shared" si="2"/>
        <v>3310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1455</v>
      </c>
      <c r="P32" s="35">
        <v>608</v>
      </c>
      <c r="Q32" s="35">
        <v>242</v>
      </c>
      <c r="R32" s="35">
        <v>165</v>
      </c>
      <c r="S32" s="35">
        <v>424</v>
      </c>
      <c r="T32" s="36">
        <v>0</v>
      </c>
      <c r="U32" s="34">
        <f t="shared" si="1"/>
        <v>2894</v>
      </c>
      <c r="V32" s="37">
        <f t="shared" si="2"/>
        <v>2894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215</v>
      </c>
      <c r="P33" s="35">
        <v>99</v>
      </c>
      <c r="Q33" s="35">
        <v>18</v>
      </c>
      <c r="R33" s="35">
        <v>80</v>
      </c>
      <c r="S33" s="35">
        <v>13</v>
      </c>
      <c r="T33" s="36">
        <v>0</v>
      </c>
      <c r="U33" s="34">
        <f t="shared" si="1"/>
        <v>425</v>
      </c>
      <c r="V33" s="37">
        <f t="shared" si="2"/>
        <v>425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6">
        <v>0</v>
      </c>
      <c r="U34" s="34">
        <f t="shared" si="1"/>
        <v>0</v>
      </c>
      <c r="V34" s="37">
        <f t="shared" si="2"/>
        <v>0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9">
        <v>0</v>
      </c>
      <c r="U35" s="27">
        <f t="shared" si="1"/>
        <v>0</v>
      </c>
      <c r="V35" s="30">
        <f t="shared" si="2"/>
        <v>0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51</v>
      </c>
      <c r="P36" s="28">
        <v>11</v>
      </c>
      <c r="Q36" s="28">
        <v>203</v>
      </c>
      <c r="R36" s="28">
        <v>53</v>
      </c>
      <c r="S36" s="28">
        <v>0</v>
      </c>
      <c r="T36" s="29">
        <v>0</v>
      </c>
      <c r="U36" s="27">
        <f t="shared" si="1"/>
        <v>318</v>
      </c>
      <c r="V36" s="30">
        <f t="shared" si="2"/>
        <v>318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1">
        <f t="shared" si="0"/>
        <v>0</v>
      </c>
      <c r="O41" s="50">
        <v>1721</v>
      </c>
      <c r="P41" s="50">
        <v>718</v>
      </c>
      <c r="Q41" s="50">
        <v>475</v>
      </c>
      <c r="R41" s="50">
        <v>273</v>
      </c>
      <c r="S41" s="50">
        <v>441</v>
      </c>
      <c r="T41" s="50">
        <v>0</v>
      </c>
      <c r="U41" s="51">
        <f t="shared" si="1"/>
        <v>3628</v>
      </c>
      <c r="V41" s="52">
        <f t="shared" si="2"/>
        <v>3628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3">C30+C41</f>
        <v>9245</v>
      </c>
      <c r="D42" s="61">
        <f t="shared" si="3"/>
        <v>12963</v>
      </c>
      <c r="E42" s="61">
        <f t="shared" si="3"/>
        <v>8722</v>
      </c>
      <c r="F42" s="61">
        <f t="shared" si="3"/>
        <v>4541</v>
      </c>
      <c r="G42" s="61">
        <f t="shared" si="3"/>
        <v>5081</v>
      </c>
      <c r="H42" s="61">
        <f t="shared" si="3"/>
        <v>13462</v>
      </c>
      <c r="I42" s="61">
        <f t="shared" si="3"/>
        <v>2072</v>
      </c>
      <c r="J42" s="61">
        <f t="shared" si="3"/>
        <v>6995</v>
      </c>
      <c r="K42" s="61">
        <f t="shared" si="3"/>
        <v>2890</v>
      </c>
      <c r="L42" s="61">
        <f t="shared" si="3"/>
        <v>6755</v>
      </c>
      <c r="M42" s="61">
        <f t="shared" si="3"/>
        <v>17929</v>
      </c>
      <c r="N42" s="61">
        <f t="shared" si="3"/>
        <v>90655</v>
      </c>
      <c r="O42" s="61">
        <f t="shared" si="3"/>
        <v>1721</v>
      </c>
      <c r="P42" s="61">
        <f t="shared" si="3"/>
        <v>718</v>
      </c>
      <c r="Q42" s="61">
        <f t="shared" si="3"/>
        <v>475</v>
      </c>
      <c r="R42" s="61">
        <f t="shared" si="3"/>
        <v>273</v>
      </c>
      <c r="S42" s="61">
        <f t="shared" si="3"/>
        <v>441</v>
      </c>
      <c r="T42" s="61">
        <f t="shared" si="3"/>
        <v>0</v>
      </c>
      <c r="U42" s="61">
        <f t="shared" si="3"/>
        <v>3628</v>
      </c>
      <c r="V42" s="62">
        <f t="shared" si="3"/>
        <v>94283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36.6" customHeight="1" x14ac:dyDescent="0.25">
      <c r="A45" s="147"/>
      <c r="B45" s="148"/>
      <c r="C45" s="63" t="str">
        <f t="shared" ref="C45:M45" si="4">C4</f>
        <v>Macedoinia</v>
      </c>
      <c r="D45" s="63" t="str">
        <f t="shared" si="4"/>
        <v>Triglav</v>
      </c>
      <c r="E45" s="63" t="str">
        <f t="shared" si="4"/>
        <v>Sava</v>
      </c>
      <c r="F45" s="63" t="str">
        <f t="shared" si="4"/>
        <v>Evroins</v>
      </c>
      <c r="G45" s="63" t="str">
        <f t="shared" si="4"/>
        <v>Winner</v>
      </c>
      <c r="H45" s="63" t="str">
        <f t="shared" si="4"/>
        <v>Eurolink</v>
      </c>
      <c r="I45" s="63" t="str">
        <f t="shared" si="4"/>
        <v>Grawe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Halk</v>
      </c>
      <c r="M45" s="63" t="str">
        <f t="shared" si="4"/>
        <v>Croatia nonlife</v>
      </c>
      <c r="N45" s="64"/>
      <c r="O45" s="63" t="str">
        <f t="shared" ref="O45:T45" si="5">O4</f>
        <v>Croatia life</v>
      </c>
      <c r="P45" s="63" t="str">
        <f t="shared" si="5"/>
        <v>Grawe life</v>
      </c>
      <c r="Q45" s="63" t="str">
        <f t="shared" si="5"/>
        <v>Winner life</v>
      </c>
      <c r="R45" s="63" t="str">
        <f t="shared" si="5"/>
        <v>Uniqa life</v>
      </c>
      <c r="S45" s="63" t="str">
        <f t="shared" si="5"/>
        <v>Triglav life</v>
      </c>
      <c r="T45" s="63" t="str">
        <f t="shared" si="5"/>
        <v>PRVA LIFE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 t="shared" ref="C46:M46" si="6">IF(($V$30+$V$41)=0,0,(C30+C41)/($V$30+$V$41))</f>
        <v>9.8055853123044448E-2</v>
      </c>
      <c r="D46" s="66">
        <f t="shared" si="6"/>
        <v>0.137490321691079</v>
      </c>
      <c r="E46" s="66">
        <f t="shared" si="6"/>
        <v>9.2508723735986342E-2</v>
      </c>
      <c r="F46" s="66">
        <f t="shared" si="6"/>
        <v>4.8163507737343951E-2</v>
      </c>
      <c r="G46" s="66">
        <f t="shared" si="6"/>
        <v>5.3890945345396304E-2</v>
      </c>
      <c r="H46" s="66">
        <f t="shared" si="6"/>
        <v>0.14278289829555699</v>
      </c>
      <c r="I46" s="66">
        <f t="shared" si="6"/>
        <v>2.1976390229415697E-2</v>
      </c>
      <c r="J46" s="66">
        <f t="shared" si="6"/>
        <v>7.4191529756159641E-2</v>
      </c>
      <c r="K46" s="66">
        <f t="shared" si="6"/>
        <v>3.0652397569020925E-2</v>
      </c>
      <c r="L46" s="66">
        <f t="shared" si="6"/>
        <v>7.1646001930358597E-2</v>
      </c>
      <c r="M46" s="66">
        <f t="shared" si="6"/>
        <v>0.19016153495327895</v>
      </c>
      <c r="N46" s="67"/>
      <c r="O46" s="66">
        <f t="shared" ref="O46:T46" si="7">IF(($V$30+$V$41)=0,0,(O30+O41)/($V$30+$V$41))</f>
        <v>1.8253555784181665E-2</v>
      </c>
      <c r="P46" s="66">
        <f t="shared" si="7"/>
        <v>7.6153707455214621E-3</v>
      </c>
      <c r="Q46" s="66">
        <f t="shared" si="7"/>
        <v>5.038023821897903E-3</v>
      </c>
      <c r="R46" s="66">
        <f t="shared" si="7"/>
        <v>2.8955379018486896E-3</v>
      </c>
      <c r="S46" s="66">
        <f t="shared" si="7"/>
        <v>4.6774073799094214E-3</v>
      </c>
      <c r="T46" s="66">
        <f t="shared" si="7"/>
        <v>0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57F27-C2D2-495C-9CDF-574587BC516D}">
  <dimension ref="A1:I34"/>
  <sheetViews>
    <sheetView showGridLines="0" zoomScaleNormal="100" workbookViewId="0">
      <selection activeCell="C10" sqref="C10"/>
    </sheetView>
  </sheetViews>
  <sheetFormatPr defaultColWidth="9.140625" defaultRowHeight="12" x14ac:dyDescent="0.2"/>
  <cols>
    <col min="1" max="1" width="31" style="101" customWidth="1"/>
    <col min="2" max="2" width="5.7109375" style="102" customWidth="1"/>
    <col min="3" max="9" width="18.28515625" style="101" customWidth="1"/>
    <col min="10" max="10" width="9.140625" style="101" customWidth="1"/>
    <col min="11" max="16384" width="9.140625" style="101"/>
  </cols>
  <sheetData>
    <row r="1" spans="1:9" s="9" customFormat="1" ht="15" customHeight="1" x14ac:dyDescent="0.25"/>
    <row r="2" spans="1:9" s="9" customFormat="1" ht="15" customHeight="1" x14ac:dyDescent="0.25">
      <c r="A2" s="71" t="s">
        <v>115</v>
      </c>
      <c r="B2" s="94"/>
      <c r="C2" s="94"/>
      <c r="D2" s="94"/>
      <c r="E2" s="94"/>
      <c r="F2" s="94"/>
      <c r="G2" s="94"/>
    </row>
    <row r="3" spans="1:9" s="9" customFormat="1" ht="15" customHeight="1" thickBot="1" x14ac:dyDescent="0.3"/>
    <row r="4" spans="1:9" s="103" customFormat="1" ht="72.75" customHeight="1" x14ac:dyDescent="0.2">
      <c r="A4" s="76" t="s">
        <v>116</v>
      </c>
      <c r="B4" s="77"/>
      <c r="C4" s="77" t="s">
        <v>117</v>
      </c>
      <c r="D4" s="77" t="s">
        <v>118</v>
      </c>
      <c r="E4" s="77" t="s">
        <v>119</v>
      </c>
      <c r="F4" s="77" t="s">
        <v>120</v>
      </c>
      <c r="G4" s="77" t="s">
        <v>121</v>
      </c>
      <c r="H4" s="77" t="s">
        <v>122</v>
      </c>
      <c r="I4" s="78" t="s">
        <v>123</v>
      </c>
    </row>
    <row r="5" spans="1:9" s="104" customFormat="1" ht="16.5" customHeight="1" x14ac:dyDescent="0.2">
      <c r="A5" s="79"/>
      <c r="B5" s="80"/>
      <c r="C5" s="81">
        <v>1</v>
      </c>
      <c r="D5" s="81">
        <v>2</v>
      </c>
      <c r="E5" s="81">
        <v>3</v>
      </c>
      <c r="F5" s="81">
        <v>4</v>
      </c>
      <c r="G5" s="81" t="s">
        <v>124</v>
      </c>
      <c r="H5" s="81" t="s">
        <v>125</v>
      </c>
      <c r="I5" s="82" t="s">
        <v>126</v>
      </c>
    </row>
    <row r="6" spans="1:9" s="9" customFormat="1" ht="13.5" customHeight="1" x14ac:dyDescent="0.25">
      <c r="A6" s="87" t="s">
        <v>2</v>
      </c>
      <c r="B6" s="84">
        <f t="shared" ref="B6:B16" si="0">ROW()-ROW($B$5)</f>
        <v>1</v>
      </c>
      <c r="C6" s="88">
        <v>931</v>
      </c>
      <c r="D6" s="88">
        <v>10308</v>
      </c>
      <c r="E6" s="88">
        <v>9245</v>
      </c>
      <c r="F6" s="88">
        <v>738</v>
      </c>
      <c r="G6" s="88">
        <v>1256</v>
      </c>
      <c r="H6" s="88">
        <v>141</v>
      </c>
      <c r="I6" s="105">
        <f t="shared" ref="I6:I25" si="1">IF(C6+D6&lt;&gt;0,(E6+F6)/(C6+D6),0)</f>
        <v>0.88824628525669547</v>
      </c>
    </row>
    <row r="7" spans="1:9" s="9" customFormat="1" ht="13.5" customHeight="1" x14ac:dyDescent="0.25">
      <c r="A7" s="87" t="s">
        <v>3</v>
      </c>
      <c r="B7" s="84">
        <f t="shared" si="0"/>
        <v>2</v>
      </c>
      <c r="C7" s="88">
        <v>2548</v>
      </c>
      <c r="D7" s="88">
        <v>16795</v>
      </c>
      <c r="E7" s="88">
        <v>12963</v>
      </c>
      <c r="F7" s="88">
        <v>2999</v>
      </c>
      <c r="G7" s="88">
        <v>3381</v>
      </c>
      <c r="H7" s="88">
        <v>285</v>
      </c>
      <c r="I7" s="105">
        <f t="shared" si="1"/>
        <v>0.82520808561236625</v>
      </c>
    </row>
    <row r="8" spans="1:9" s="9" customFormat="1" ht="13.5" customHeight="1" x14ac:dyDescent="0.25">
      <c r="A8" s="87" t="s">
        <v>4</v>
      </c>
      <c r="B8" s="84">
        <f t="shared" si="0"/>
        <v>3</v>
      </c>
      <c r="C8" s="88">
        <v>2679</v>
      </c>
      <c r="D8" s="88">
        <v>11473</v>
      </c>
      <c r="E8" s="88">
        <v>8722</v>
      </c>
      <c r="F8" s="88">
        <v>2720</v>
      </c>
      <c r="G8" s="88">
        <v>2710</v>
      </c>
      <c r="H8" s="88">
        <v>235</v>
      </c>
      <c r="I8" s="105">
        <f t="shared" si="1"/>
        <v>0.80850763143018656</v>
      </c>
    </row>
    <row r="9" spans="1:9" s="9" customFormat="1" ht="13.5" customHeight="1" x14ac:dyDescent="0.25">
      <c r="A9" s="87" t="s">
        <v>5</v>
      </c>
      <c r="B9" s="84">
        <f t="shared" si="0"/>
        <v>4</v>
      </c>
      <c r="C9" s="88">
        <v>1422</v>
      </c>
      <c r="D9" s="88">
        <v>5481</v>
      </c>
      <c r="E9" s="88">
        <v>4541</v>
      </c>
      <c r="F9" s="88">
        <v>827</v>
      </c>
      <c r="G9" s="88">
        <v>1535</v>
      </c>
      <c r="H9" s="88">
        <v>130</v>
      </c>
      <c r="I9" s="105">
        <f t="shared" si="1"/>
        <v>0.77763291322613359</v>
      </c>
    </row>
    <row r="10" spans="1:9" s="9" customFormat="1" ht="13.5" customHeight="1" x14ac:dyDescent="0.25">
      <c r="A10" s="87" t="s">
        <v>6</v>
      </c>
      <c r="B10" s="84">
        <f t="shared" si="0"/>
        <v>5</v>
      </c>
      <c r="C10" s="88">
        <v>867</v>
      </c>
      <c r="D10" s="88">
        <v>6121</v>
      </c>
      <c r="E10" s="88">
        <v>5081</v>
      </c>
      <c r="F10" s="88">
        <v>928</v>
      </c>
      <c r="G10" s="88">
        <v>979</v>
      </c>
      <c r="H10" s="88">
        <v>253</v>
      </c>
      <c r="I10" s="105">
        <f t="shared" si="1"/>
        <v>0.85990269032627364</v>
      </c>
    </row>
    <row r="11" spans="1:9" s="9" customFormat="1" ht="13.5" customHeight="1" x14ac:dyDescent="0.25">
      <c r="A11" s="87" t="s">
        <v>7</v>
      </c>
      <c r="B11" s="84">
        <f t="shared" si="0"/>
        <v>6</v>
      </c>
      <c r="C11" s="88">
        <v>3250</v>
      </c>
      <c r="D11" s="88">
        <v>15063</v>
      </c>
      <c r="E11" s="88">
        <v>13462</v>
      </c>
      <c r="F11" s="88">
        <v>1772</v>
      </c>
      <c r="G11" s="88">
        <v>3079</v>
      </c>
      <c r="H11" s="88">
        <v>254</v>
      </c>
      <c r="I11" s="105">
        <f t="shared" si="1"/>
        <v>0.83186807186151912</v>
      </c>
    </row>
    <row r="12" spans="1:9" s="9" customFormat="1" ht="13.5" customHeight="1" x14ac:dyDescent="0.25">
      <c r="A12" s="87" t="s">
        <v>8</v>
      </c>
      <c r="B12" s="84">
        <f t="shared" si="0"/>
        <v>7</v>
      </c>
      <c r="C12" s="88">
        <v>1958</v>
      </c>
      <c r="D12" s="88">
        <v>53</v>
      </c>
      <c r="E12" s="88">
        <v>2072</v>
      </c>
      <c r="F12" s="88">
        <v>34</v>
      </c>
      <c r="G12" s="88">
        <v>2280</v>
      </c>
      <c r="H12" s="88">
        <v>200</v>
      </c>
      <c r="I12" s="105">
        <f t="shared" si="1"/>
        <v>1.0472401790154151</v>
      </c>
    </row>
    <row r="13" spans="1:9" s="9" customFormat="1" ht="13.5" customHeight="1" x14ac:dyDescent="0.25">
      <c r="A13" s="87" t="s">
        <v>9</v>
      </c>
      <c r="B13" s="84">
        <f t="shared" si="0"/>
        <v>8</v>
      </c>
      <c r="C13" s="88">
        <v>1144</v>
      </c>
      <c r="D13" s="88">
        <v>8207</v>
      </c>
      <c r="E13" s="88">
        <v>6995</v>
      </c>
      <c r="F13" s="88">
        <v>1100</v>
      </c>
      <c r="G13" s="88">
        <v>1256</v>
      </c>
      <c r="H13" s="88">
        <v>269</v>
      </c>
      <c r="I13" s="105">
        <f t="shared" si="1"/>
        <v>0.86568281467222752</v>
      </c>
    </row>
    <row r="14" spans="1:9" s="9" customFormat="1" ht="13.5" customHeight="1" x14ac:dyDescent="0.25">
      <c r="A14" s="87" t="s">
        <v>10</v>
      </c>
      <c r="B14" s="84">
        <f t="shared" si="0"/>
        <v>9</v>
      </c>
      <c r="C14" s="88">
        <v>1101</v>
      </c>
      <c r="D14" s="88">
        <v>3841</v>
      </c>
      <c r="E14" s="88">
        <v>2890</v>
      </c>
      <c r="F14" s="88">
        <v>736</v>
      </c>
      <c r="G14" s="88">
        <v>1316</v>
      </c>
      <c r="H14" s="88">
        <v>223</v>
      </c>
      <c r="I14" s="105">
        <f t="shared" si="1"/>
        <v>0.73371104815864019</v>
      </c>
    </row>
    <row r="15" spans="1:9" s="9" customFormat="1" ht="13.5" customHeight="1" x14ac:dyDescent="0.25">
      <c r="A15" s="87" t="s">
        <v>11</v>
      </c>
      <c r="B15" s="84">
        <f t="shared" si="0"/>
        <v>10</v>
      </c>
      <c r="C15" s="88">
        <v>2220</v>
      </c>
      <c r="D15" s="88">
        <v>7280</v>
      </c>
      <c r="E15" s="88">
        <v>6755</v>
      </c>
      <c r="F15" s="88">
        <v>1342</v>
      </c>
      <c r="G15" s="88">
        <v>1403</v>
      </c>
      <c r="H15" s="88">
        <v>303</v>
      </c>
      <c r="I15" s="105">
        <f t="shared" si="1"/>
        <v>0.85231578947368425</v>
      </c>
    </row>
    <row r="16" spans="1:9" s="9" customFormat="1" ht="13.5" customHeight="1" x14ac:dyDescent="0.25">
      <c r="A16" s="87" t="s">
        <v>12</v>
      </c>
      <c r="B16" s="84">
        <f t="shared" si="0"/>
        <v>11</v>
      </c>
      <c r="C16" s="88">
        <v>4067</v>
      </c>
      <c r="D16" s="88">
        <v>20468</v>
      </c>
      <c r="E16" s="88">
        <v>17929</v>
      </c>
      <c r="F16" s="88">
        <v>2898</v>
      </c>
      <c r="G16" s="88">
        <v>3708</v>
      </c>
      <c r="H16" s="88">
        <v>169</v>
      </c>
      <c r="I16" s="105">
        <f t="shared" si="1"/>
        <v>0.84886896270633794</v>
      </c>
    </row>
    <row r="17" spans="1:9" s="9" customFormat="1" ht="13.5" customHeight="1" x14ac:dyDescent="0.25">
      <c r="A17" s="83" t="s">
        <v>102</v>
      </c>
      <c r="B17" s="84">
        <v>100</v>
      </c>
      <c r="C17" s="85">
        <f t="shared" ref="C17:H17" si="2">SUM(C6:C16)</f>
        <v>22187</v>
      </c>
      <c r="D17" s="85">
        <f t="shared" si="2"/>
        <v>105090</v>
      </c>
      <c r="E17" s="85">
        <f t="shared" si="2"/>
        <v>90655</v>
      </c>
      <c r="F17" s="85">
        <f t="shared" si="2"/>
        <v>16094</v>
      </c>
      <c r="G17" s="85">
        <f t="shared" si="2"/>
        <v>22903</v>
      </c>
      <c r="H17" s="85">
        <f t="shared" si="2"/>
        <v>2462</v>
      </c>
      <c r="I17" s="106">
        <f t="shared" si="1"/>
        <v>0.83871398603046898</v>
      </c>
    </row>
    <row r="18" spans="1:9" s="9" customFormat="1" ht="13.5" customHeight="1" x14ac:dyDescent="0.25">
      <c r="A18" s="87" t="s">
        <v>14</v>
      </c>
      <c r="B18" s="84">
        <f>B17+1</f>
        <v>101</v>
      </c>
      <c r="C18" s="88">
        <v>271</v>
      </c>
      <c r="D18" s="88">
        <v>1862</v>
      </c>
      <c r="E18" s="88">
        <v>1721</v>
      </c>
      <c r="F18" s="88">
        <v>104</v>
      </c>
      <c r="G18" s="88">
        <v>308</v>
      </c>
      <c r="H18" s="88">
        <v>2</v>
      </c>
      <c r="I18" s="105">
        <f t="shared" si="1"/>
        <v>0.85560243788091894</v>
      </c>
    </row>
    <row r="19" spans="1:9" s="9" customFormat="1" ht="13.5" customHeight="1" x14ac:dyDescent="0.25">
      <c r="A19" s="87" t="s">
        <v>15</v>
      </c>
      <c r="B19" s="84">
        <f>B18+1</f>
        <v>102</v>
      </c>
      <c r="C19" s="88">
        <v>270</v>
      </c>
      <c r="D19" s="88">
        <v>799</v>
      </c>
      <c r="E19" s="88">
        <v>718</v>
      </c>
      <c r="F19" s="88">
        <v>24</v>
      </c>
      <c r="G19" s="88">
        <v>327</v>
      </c>
      <c r="H19" s="88">
        <v>4</v>
      </c>
      <c r="I19" s="105">
        <f t="shared" si="1"/>
        <v>0.69410664172123482</v>
      </c>
    </row>
    <row r="20" spans="1:9" s="9" customFormat="1" ht="13.5" customHeight="1" x14ac:dyDescent="0.25">
      <c r="A20" s="87" t="s">
        <v>16</v>
      </c>
      <c r="B20" s="84">
        <f>B19+1</f>
        <v>103</v>
      </c>
      <c r="C20" s="88">
        <v>29</v>
      </c>
      <c r="D20" s="88">
        <v>513</v>
      </c>
      <c r="E20" s="88">
        <v>475</v>
      </c>
      <c r="F20" s="88">
        <v>37</v>
      </c>
      <c r="G20" s="88">
        <v>27</v>
      </c>
      <c r="H20" s="88">
        <v>0</v>
      </c>
      <c r="I20" s="105">
        <f t="shared" si="1"/>
        <v>0.94464944649446492</v>
      </c>
    </row>
    <row r="21" spans="1:9" s="9" customFormat="1" ht="13.5" customHeight="1" x14ac:dyDescent="0.25">
      <c r="A21" s="87" t="s">
        <v>17</v>
      </c>
      <c r="B21" s="84">
        <f>B20+1</f>
        <v>104</v>
      </c>
      <c r="C21" s="88">
        <v>36</v>
      </c>
      <c r="D21" s="88">
        <v>276</v>
      </c>
      <c r="E21" s="88">
        <v>273</v>
      </c>
      <c r="F21" s="88">
        <v>15</v>
      </c>
      <c r="G21" s="88">
        <v>36</v>
      </c>
      <c r="H21" s="88">
        <v>1</v>
      </c>
      <c r="I21" s="105">
        <f t="shared" si="1"/>
        <v>0.92307692307692313</v>
      </c>
    </row>
    <row r="22" spans="1:9" s="9" customFormat="1" ht="13.5" customHeight="1" x14ac:dyDescent="0.25">
      <c r="A22" s="87" t="s">
        <v>18</v>
      </c>
      <c r="B22" s="84">
        <f>B21+1</f>
        <v>105</v>
      </c>
      <c r="C22" s="88">
        <v>11</v>
      </c>
      <c r="D22" s="88">
        <v>454</v>
      </c>
      <c r="E22" s="88">
        <v>441</v>
      </c>
      <c r="F22" s="88">
        <v>14</v>
      </c>
      <c r="G22" s="88">
        <v>10</v>
      </c>
      <c r="H22" s="88">
        <v>1</v>
      </c>
      <c r="I22" s="105">
        <f t="shared" si="1"/>
        <v>0.978494623655914</v>
      </c>
    </row>
    <row r="23" spans="1:9" s="9" customFormat="1" ht="13.5" customHeight="1" x14ac:dyDescent="0.25">
      <c r="A23" s="87" t="s">
        <v>19</v>
      </c>
      <c r="B23" s="84">
        <f>B18+1</f>
        <v>102</v>
      </c>
      <c r="C23" s="88">
        <v>0</v>
      </c>
      <c r="D23" s="88">
        <v>0</v>
      </c>
      <c r="E23" s="88">
        <v>0</v>
      </c>
      <c r="F23" s="88">
        <v>0</v>
      </c>
      <c r="G23" s="88">
        <v>0</v>
      </c>
      <c r="H23" s="88">
        <v>0</v>
      </c>
      <c r="I23" s="105">
        <f t="shared" si="1"/>
        <v>0</v>
      </c>
    </row>
    <row r="24" spans="1:9" s="9" customFormat="1" ht="13.5" customHeight="1" x14ac:dyDescent="0.25">
      <c r="A24" s="83" t="s">
        <v>103</v>
      </c>
      <c r="B24" s="84">
        <v>200</v>
      </c>
      <c r="C24" s="85">
        <f t="shared" ref="C24:H24" si="3">SUM(C18:C23)</f>
        <v>617</v>
      </c>
      <c r="D24" s="85">
        <f t="shared" si="3"/>
        <v>3904</v>
      </c>
      <c r="E24" s="85">
        <f t="shared" si="3"/>
        <v>3628</v>
      </c>
      <c r="F24" s="85">
        <f t="shared" si="3"/>
        <v>194</v>
      </c>
      <c r="G24" s="85">
        <f t="shared" si="3"/>
        <v>708</v>
      </c>
      <c r="H24" s="85">
        <f t="shared" si="3"/>
        <v>8</v>
      </c>
      <c r="I24" s="106">
        <f t="shared" si="1"/>
        <v>0.84538818845388186</v>
      </c>
    </row>
    <row r="25" spans="1:9" s="9" customFormat="1" ht="13.5" customHeight="1" thickBot="1" x14ac:dyDescent="0.3">
      <c r="A25" s="99" t="s">
        <v>104</v>
      </c>
      <c r="B25" s="90">
        <v>300</v>
      </c>
      <c r="C25" s="91">
        <f t="shared" ref="C25:H25" si="4">C17+C24</f>
        <v>22804</v>
      </c>
      <c r="D25" s="91">
        <f t="shared" si="4"/>
        <v>108994</v>
      </c>
      <c r="E25" s="91">
        <f t="shared" si="4"/>
        <v>94283</v>
      </c>
      <c r="F25" s="91">
        <f t="shared" si="4"/>
        <v>16288</v>
      </c>
      <c r="G25" s="91">
        <f t="shared" si="4"/>
        <v>23611</v>
      </c>
      <c r="H25" s="91">
        <f t="shared" si="4"/>
        <v>2470</v>
      </c>
      <c r="I25" s="107">
        <f t="shared" si="1"/>
        <v>0.83894292781377566</v>
      </c>
    </row>
    <row r="30" spans="1:9" x14ac:dyDescent="0.2">
      <c r="B30" s="101"/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1C5B9-9063-435F-B016-20736FB90B96}">
  <dimension ref="A1:E40"/>
  <sheetViews>
    <sheetView showGridLines="0" zoomScale="90" zoomScaleNormal="90" workbookViewId="0">
      <selection activeCell="C6" sqref="C6:E6"/>
    </sheetView>
  </sheetViews>
  <sheetFormatPr defaultColWidth="9.140625" defaultRowHeight="15" x14ac:dyDescent="0.25"/>
  <cols>
    <col min="1" max="1" width="31.42578125" style="68" customWidth="1"/>
    <col min="2" max="2" width="5.7109375" style="68" customWidth="1"/>
    <col min="3" max="5" width="23" style="68" customWidth="1"/>
    <col min="6" max="6" width="9.140625" style="68" customWidth="1"/>
    <col min="7" max="16384" width="9.140625" style="68"/>
  </cols>
  <sheetData>
    <row r="1" spans="1:5" s="101" customFormat="1" ht="15" customHeight="1" x14ac:dyDescent="0.2">
      <c r="B1" s="102"/>
    </row>
    <row r="2" spans="1:5" s="101" customFormat="1" ht="15" customHeight="1" x14ac:dyDescent="0.2">
      <c r="A2" s="71" t="s">
        <v>127</v>
      </c>
      <c r="B2" s="94"/>
      <c r="C2" s="94"/>
      <c r="D2" s="94"/>
      <c r="E2" s="94"/>
    </row>
    <row r="3" spans="1:5" s="101" customFormat="1" ht="15" customHeight="1" thickBot="1" x14ac:dyDescent="0.25">
      <c r="B3" s="102"/>
      <c r="E3" s="108" t="s">
        <v>128</v>
      </c>
    </row>
    <row r="4" spans="1:5" s="9" customFormat="1" ht="35.25" customHeight="1" x14ac:dyDescent="0.25">
      <c r="A4" s="76" t="s">
        <v>96</v>
      </c>
      <c r="B4" s="77" t="s">
        <v>97</v>
      </c>
      <c r="C4" s="77" t="s">
        <v>129</v>
      </c>
      <c r="D4" s="77" t="s">
        <v>130</v>
      </c>
      <c r="E4" s="78" t="s">
        <v>131</v>
      </c>
    </row>
    <row r="5" spans="1:5" x14ac:dyDescent="0.2">
      <c r="A5" s="79"/>
      <c r="B5" s="80"/>
      <c r="C5" s="81">
        <v>1</v>
      </c>
      <c r="D5" s="81">
        <v>2</v>
      </c>
      <c r="E5" s="82">
        <v>3</v>
      </c>
    </row>
    <row r="6" spans="1:5" s="9" customFormat="1" ht="18" customHeight="1" x14ac:dyDescent="0.25">
      <c r="A6" s="83" t="s">
        <v>102</v>
      </c>
      <c r="B6" s="84">
        <f t="shared" ref="B6:B25" si="0">ROW()-ROW($A$5)</f>
        <v>1</v>
      </c>
      <c r="C6" s="85">
        <f>SUM(C7:C17)</f>
        <v>1297751.503</v>
      </c>
      <c r="D6" s="85">
        <f>SUM(D7:D17)</f>
        <v>1393562</v>
      </c>
      <c r="E6" s="86">
        <f>SUM(E7:E17)</f>
        <v>1109497.3999999999</v>
      </c>
    </row>
    <row r="7" spans="1:5" s="9" customFormat="1" ht="18" customHeight="1" x14ac:dyDescent="0.25">
      <c r="A7" s="87" t="s">
        <v>2</v>
      </c>
      <c r="B7" s="84">
        <f t="shared" si="0"/>
        <v>2</v>
      </c>
      <c r="C7" s="88">
        <v>158120.93</v>
      </c>
      <c r="D7" s="88">
        <v>190594</v>
      </c>
      <c r="E7" s="89">
        <v>85943.403999999995</v>
      </c>
    </row>
    <row r="8" spans="1:5" s="9" customFormat="1" ht="18" customHeight="1" x14ac:dyDescent="0.25">
      <c r="A8" s="87" t="s">
        <v>3</v>
      </c>
      <c r="B8" s="84">
        <f t="shared" si="0"/>
        <v>3</v>
      </c>
      <c r="C8" s="88">
        <v>214821.06700000001</v>
      </c>
      <c r="D8" s="88">
        <v>80883</v>
      </c>
      <c r="E8" s="89">
        <v>149401.19899999999</v>
      </c>
    </row>
    <row r="9" spans="1:5" s="9" customFormat="1" ht="18" customHeight="1" x14ac:dyDescent="0.25">
      <c r="A9" s="87" t="s">
        <v>4</v>
      </c>
      <c r="B9" s="84">
        <f t="shared" si="0"/>
        <v>4</v>
      </c>
      <c r="C9" s="88">
        <v>143111.52600000001</v>
      </c>
      <c r="D9" s="88">
        <v>79208</v>
      </c>
      <c r="E9" s="89">
        <v>166515.035</v>
      </c>
    </row>
    <row r="10" spans="1:5" s="9" customFormat="1" ht="18" customHeight="1" x14ac:dyDescent="0.25">
      <c r="A10" s="87" t="s">
        <v>5</v>
      </c>
      <c r="B10" s="84">
        <f t="shared" si="0"/>
        <v>5</v>
      </c>
      <c r="C10" s="88">
        <v>72007.11</v>
      </c>
      <c r="D10" s="88">
        <v>172467</v>
      </c>
      <c r="E10" s="89">
        <v>108065.925</v>
      </c>
    </row>
    <row r="11" spans="1:5" s="9" customFormat="1" ht="18" customHeight="1" x14ac:dyDescent="0.25">
      <c r="A11" s="87" t="s">
        <v>6</v>
      </c>
      <c r="B11" s="84">
        <f t="shared" si="0"/>
        <v>6</v>
      </c>
      <c r="C11" s="88">
        <v>128745.751</v>
      </c>
      <c r="D11" s="88">
        <v>171790</v>
      </c>
      <c r="E11" s="89">
        <v>76141.279999999999</v>
      </c>
    </row>
    <row r="12" spans="1:5" s="9" customFormat="1" ht="18" customHeight="1" x14ac:dyDescent="0.25">
      <c r="A12" s="87" t="s">
        <v>7</v>
      </c>
      <c r="B12" s="84">
        <f t="shared" si="0"/>
        <v>7</v>
      </c>
      <c r="C12" s="88">
        <v>143459.908</v>
      </c>
      <c r="D12" s="88">
        <v>60759</v>
      </c>
      <c r="E12" s="89">
        <v>130836.033</v>
      </c>
    </row>
    <row r="13" spans="1:5" s="9" customFormat="1" ht="18" customHeight="1" x14ac:dyDescent="0.25">
      <c r="A13" s="87" t="s">
        <v>8</v>
      </c>
      <c r="B13" s="84">
        <f t="shared" si="0"/>
        <v>8</v>
      </c>
      <c r="C13" s="88">
        <v>34666.599000000002</v>
      </c>
      <c r="D13" s="88">
        <v>109299</v>
      </c>
      <c r="E13" s="89">
        <v>20764.509999999998</v>
      </c>
    </row>
    <row r="14" spans="1:5" s="9" customFormat="1" ht="18" customHeight="1" x14ac:dyDescent="0.25">
      <c r="A14" s="87" t="s">
        <v>9</v>
      </c>
      <c r="B14" s="84">
        <f t="shared" si="0"/>
        <v>9</v>
      </c>
      <c r="C14" s="88">
        <v>117758.68799999999</v>
      </c>
      <c r="D14" s="88">
        <v>230189</v>
      </c>
      <c r="E14" s="89">
        <v>80661.712</v>
      </c>
    </row>
    <row r="15" spans="1:5" s="9" customFormat="1" ht="18" customHeight="1" x14ac:dyDescent="0.25">
      <c r="A15" s="87" t="s">
        <v>10</v>
      </c>
      <c r="B15" s="84">
        <f t="shared" si="0"/>
        <v>10</v>
      </c>
      <c r="C15" s="88">
        <v>81253.673999999999</v>
      </c>
      <c r="D15" s="88">
        <v>96591</v>
      </c>
      <c r="E15" s="89">
        <v>86053.444000000003</v>
      </c>
    </row>
    <row r="16" spans="1:5" s="9" customFormat="1" ht="18" customHeight="1" x14ac:dyDescent="0.25">
      <c r="A16" s="87" t="s">
        <v>11</v>
      </c>
      <c r="B16" s="84">
        <f t="shared" si="0"/>
        <v>11</v>
      </c>
      <c r="C16" s="88">
        <v>111894.992</v>
      </c>
      <c r="D16" s="88">
        <v>61564</v>
      </c>
      <c r="E16" s="89">
        <v>129951.537</v>
      </c>
    </row>
    <row r="17" spans="1:5" s="9" customFormat="1" ht="18" customHeight="1" x14ac:dyDescent="0.25">
      <c r="A17" s="87" t="s">
        <v>12</v>
      </c>
      <c r="B17" s="84">
        <f t="shared" si="0"/>
        <v>12</v>
      </c>
      <c r="C17" s="88">
        <v>91911.258000000002</v>
      </c>
      <c r="D17" s="88">
        <v>140218</v>
      </c>
      <c r="E17" s="89">
        <v>75163.320999999996</v>
      </c>
    </row>
    <row r="18" spans="1:5" s="9" customFormat="1" ht="18" customHeight="1" x14ac:dyDescent="0.25">
      <c r="A18" s="83" t="s">
        <v>103</v>
      </c>
      <c r="B18" s="84">
        <f t="shared" si="0"/>
        <v>13</v>
      </c>
      <c r="C18" s="85">
        <f>SUM(C19:C24)</f>
        <v>285273.74255199998</v>
      </c>
      <c r="D18" s="85">
        <f>SUM(D19:D24)</f>
        <v>282050</v>
      </c>
      <c r="E18" s="86">
        <f>SUM(E19:E24)</f>
        <v>78965.899999999994</v>
      </c>
    </row>
    <row r="19" spans="1:5" s="9" customFormat="1" ht="18" customHeight="1" x14ac:dyDescent="0.25">
      <c r="A19" s="87" t="s">
        <v>14</v>
      </c>
      <c r="B19" s="84">
        <f t="shared" si="0"/>
        <v>14</v>
      </c>
      <c r="C19" s="88">
        <v>71391.007419000001</v>
      </c>
      <c r="D19" s="88">
        <v>61798</v>
      </c>
      <c r="E19" s="89">
        <v>45532.648000000001</v>
      </c>
    </row>
    <row r="20" spans="1:5" s="9" customFormat="1" ht="18" customHeight="1" x14ac:dyDescent="0.25">
      <c r="A20" s="87" t="s">
        <v>15</v>
      </c>
      <c r="B20" s="84">
        <f t="shared" si="0"/>
        <v>15</v>
      </c>
      <c r="C20" s="88">
        <v>36777.335499000001</v>
      </c>
      <c r="D20" s="88">
        <v>43314</v>
      </c>
      <c r="E20" s="89">
        <v>10734.742</v>
      </c>
    </row>
    <row r="21" spans="1:5" s="9" customFormat="1" ht="18" customHeight="1" x14ac:dyDescent="0.25">
      <c r="A21" s="87" t="s">
        <v>16</v>
      </c>
      <c r="B21" s="84">
        <f t="shared" si="0"/>
        <v>16</v>
      </c>
      <c r="C21" s="88">
        <v>87158.415259000001</v>
      </c>
      <c r="D21" s="88">
        <v>88879</v>
      </c>
      <c r="E21" s="89">
        <v>-5022.8130000000001</v>
      </c>
    </row>
    <row r="22" spans="1:5" s="9" customFormat="1" ht="18" customHeight="1" x14ac:dyDescent="0.25">
      <c r="A22" s="87" t="s">
        <v>17</v>
      </c>
      <c r="B22" s="84">
        <f t="shared" si="0"/>
        <v>17</v>
      </c>
      <c r="C22" s="88">
        <v>36236.066874999997</v>
      </c>
      <c r="D22" s="88">
        <v>56949</v>
      </c>
      <c r="E22" s="89">
        <v>5529.7569999999996</v>
      </c>
    </row>
    <row r="23" spans="1:5" s="9" customFormat="1" ht="18" customHeight="1" x14ac:dyDescent="0.25">
      <c r="A23" s="87" t="s">
        <v>18</v>
      </c>
      <c r="B23" s="84">
        <f t="shared" si="0"/>
        <v>18</v>
      </c>
      <c r="C23" s="88">
        <v>53710.917500000003</v>
      </c>
      <c r="D23" s="88">
        <v>31110</v>
      </c>
      <c r="E23" s="89">
        <v>22191.565999999999</v>
      </c>
    </row>
    <row r="24" spans="1:5" s="9" customFormat="1" ht="18" customHeight="1" x14ac:dyDescent="0.25">
      <c r="A24" s="87" t="s">
        <v>19</v>
      </c>
      <c r="B24" s="84">
        <f t="shared" si="0"/>
        <v>19</v>
      </c>
      <c r="C24" s="88">
        <v>0</v>
      </c>
      <c r="D24" s="88">
        <v>0</v>
      </c>
      <c r="E24" s="89">
        <v>0</v>
      </c>
    </row>
    <row r="25" spans="1:5" s="9" customFormat="1" ht="18" customHeight="1" thickBot="1" x14ac:dyDescent="0.3">
      <c r="A25" s="83" t="s">
        <v>104</v>
      </c>
      <c r="B25" s="84">
        <f t="shared" si="0"/>
        <v>20</v>
      </c>
      <c r="C25" s="91">
        <f>C6+C18</f>
        <v>1583025.2455520001</v>
      </c>
      <c r="D25" s="91">
        <f>D6+D18</f>
        <v>1675612</v>
      </c>
      <c r="E25" s="92">
        <f>E6+E18</f>
        <v>1188463.2999999998</v>
      </c>
    </row>
    <row r="27" spans="1:5" s="69" customFormat="1" ht="15" customHeight="1" x14ac:dyDescent="0.25">
      <c r="A27" s="68"/>
      <c r="B27" s="68"/>
      <c r="C27" s="68"/>
      <c r="D27" s="68"/>
      <c r="E27" s="68"/>
    </row>
    <row r="28" spans="1:5" s="69" customFormat="1" ht="15" customHeight="1" x14ac:dyDescent="0.25">
      <c r="A28" s="68"/>
      <c r="B28" s="68"/>
      <c r="C28" s="68"/>
      <c r="D28" s="68"/>
      <c r="E28" s="68"/>
    </row>
    <row r="29" spans="1:5" s="69" customFormat="1" ht="15" customHeight="1" x14ac:dyDescent="0.25">
      <c r="A29" s="68"/>
      <c r="B29" s="68"/>
      <c r="C29" s="68"/>
      <c r="D29" s="68"/>
      <c r="E29" s="68"/>
    </row>
    <row r="30" spans="1:5" s="69" customFormat="1" ht="15" customHeight="1" x14ac:dyDescent="0.25">
      <c r="A30" s="68"/>
      <c r="B30" s="68"/>
      <c r="C30" s="68"/>
      <c r="D30" s="68"/>
      <c r="E30" s="68"/>
    </row>
    <row r="31" spans="1:5" s="69" customFormat="1" ht="15" customHeight="1" x14ac:dyDescent="0.25">
      <c r="A31" s="68"/>
      <c r="B31" s="68"/>
      <c r="C31" s="68"/>
      <c r="D31" s="68"/>
      <c r="E31" s="68"/>
    </row>
    <row r="32" spans="1:5" s="69" customFormat="1" ht="15" customHeight="1" x14ac:dyDescent="0.25">
      <c r="A32" s="68"/>
      <c r="B32" s="68"/>
      <c r="C32" s="68"/>
      <c r="D32" s="68"/>
      <c r="E32" s="68"/>
    </row>
    <row r="33" spans="1:5" s="69" customFormat="1" ht="15" customHeight="1" x14ac:dyDescent="0.25">
      <c r="A33" s="68"/>
      <c r="B33" s="68"/>
      <c r="C33" s="68"/>
      <c r="D33" s="68"/>
      <c r="E33" s="68"/>
    </row>
    <row r="34" spans="1:5" s="69" customFormat="1" ht="15" customHeight="1" x14ac:dyDescent="0.25">
      <c r="A34" s="68"/>
      <c r="B34" s="68"/>
      <c r="C34" s="68"/>
      <c r="D34" s="68"/>
      <c r="E34" s="68"/>
    </row>
    <row r="35" spans="1:5" s="69" customFormat="1" ht="15" customHeight="1" x14ac:dyDescent="0.25">
      <c r="A35" s="68"/>
      <c r="B35" s="68"/>
      <c r="C35" s="68"/>
      <c r="D35" s="68"/>
      <c r="E35" s="68"/>
    </row>
    <row r="36" spans="1:5" s="69" customFormat="1" ht="15" customHeight="1" x14ac:dyDescent="0.25">
      <c r="A36" s="68"/>
      <c r="B36" s="68"/>
      <c r="C36" s="68"/>
      <c r="D36" s="68"/>
      <c r="E36" s="68"/>
    </row>
    <row r="37" spans="1:5" s="69" customFormat="1" ht="15" customHeight="1" x14ac:dyDescent="0.25">
      <c r="A37" s="68"/>
      <c r="B37" s="68"/>
      <c r="C37" s="68"/>
      <c r="D37" s="68"/>
      <c r="E37" s="68"/>
    </row>
    <row r="38" spans="1:5" s="69" customFormat="1" ht="15" customHeight="1" x14ac:dyDescent="0.25">
      <c r="A38" s="68"/>
      <c r="B38" s="68"/>
      <c r="C38" s="68"/>
      <c r="D38" s="68"/>
      <c r="E38" s="68"/>
    </row>
    <row r="39" spans="1:5" s="69" customFormat="1" ht="15" customHeight="1" x14ac:dyDescent="0.25">
      <c r="A39" s="68"/>
      <c r="B39" s="68"/>
      <c r="C39" s="68"/>
      <c r="D39" s="68"/>
      <c r="E39" s="68"/>
    </row>
    <row r="40" spans="1:5" s="69" customFormat="1" ht="15" customHeight="1" x14ac:dyDescent="0.25">
      <c r="A40" s="68"/>
      <c r="B40" s="68"/>
      <c r="C40" s="68"/>
      <c r="D40" s="68"/>
      <c r="E40" s="68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A740-1316-4524-8501-CC31E75124CE}">
  <dimension ref="A1:L60"/>
  <sheetViews>
    <sheetView showGridLines="0" zoomScaleNormal="100" workbookViewId="0">
      <selection activeCell="E15" sqref="E15"/>
    </sheetView>
  </sheetViews>
  <sheetFormatPr defaultColWidth="9.140625" defaultRowHeight="12" x14ac:dyDescent="0.2"/>
  <cols>
    <col min="1" max="1" width="20.28515625" style="101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9" customFormat="1" ht="15" customHeight="1" x14ac:dyDescent="0.25"/>
    <row r="2" spans="1:12" s="9" customFormat="1" ht="15" customHeight="1" x14ac:dyDescent="0.25">
      <c r="A2" s="71" t="s">
        <v>132</v>
      </c>
      <c r="B2" s="94"/>
      <c r="C2" s="94"/>
      <c r="D2" s="94"/>
      <c r="E2" s="94"/>
      <c r="F2" s="94"/>
      <c r="G2" s="94"/>
    </row>
    <row r="3" spans="1:12" s="9" customFormat="1" ht="15" customHeight="1" thickBot="1" x14ac:dyDescent="0.3">
      <c r="L3" s="75" t="s">
        <v>95</v>
      </c>
    </row>
    <row r="4" spans="1:12" s="103" customFormat="1" ht="23.25" customHeight="1" x14ac:dyDescent="0.2">
      <c r="A4" s="153" t="s">
        <v>96</v>
      </c>
      <c r="B4" s="149" t="s">
        <v>97</v>
      </c>
      <c r="C4" s="149" t="s">
        <v>133</v>
      </c>
      <c r="D4" s="149" t="s">
        <v>134</v>
      </c>
      <c r="E4" s="155" t="s">
        <v>135</v>
      </c>
      <c r="F4" s="156"/>
      <c r="G4" s="157"/>
      <c r="H4" s="149" t="s">
        <v>136</v>
      </c>
      <c r="I4" s="149" t="s">
        <v>137</v>
      </c>
      <c r="J4" s="149" t="s">
        <v>138</v>
      </c>
      <c r="K4" s="149" t="s">
        <v>139</v>
      </c>
      <c r="L4" s="151" t="s">
        <v>104</v>
      </c>
    </row>
    <row r="5" spans="1:12" s="103" customFormat="1" ht="36.75" customHeight="1" x14ac:dyDescent="0.2">
      <c r="A5" s="154" t="s">
        <v>96</v>
      </c>
      <c r="B5" s="150" t="s">
        <v>97</v>
      </c>
      <c r="C5" s="150"/>
      <c r="D5" s="150"/>
      <c r="E5" s="109" t="s">
        <v>140</v>
      </c>
      <c r="F5" s="109" t="s">
        <v>141</v>
      </c>
      <c r="G5" s="110" t="s">
        <v>142</v>
      </c>
      <c r="H5" s="150"/>
      <c r="I5" s="150"/>
      <c r="J5" s="150"/>
      <c r="K5" s="150"/>
      <c r="L5" s="152"/>
    </row>
    <row r="6" spans="1:12" s="104" customFormat="1" ht="16.5" customHeight="1" x14ac:dyDescent="0.2">
      <c r="A6" s="79"/>
      <c r="B6" s="80"/>
      <c r="C6" s="81">
        <v>1</v>
      </c>
      <c r="D6" s="81">
        <v>2</v>
      </c>
      <c r="E6" s="111">
        <v>3</v>
      </c>
      <c r="F6" s="111">
        <v>4</v>
      </c>
      <c r="G6" s="81" t="s">
        <v>124</v>
      </c>
      <c r="H6" s="81">
        <v>6</v>
      </c>
      <c r="I6" s="81">
        <v>7</v>
      </c>
      <c r="J6" s="81">
        <v>8</v>
      </c>
      <c r="K6" s="81">
        <v>9</v>
      </c>
      <c r="L6" s="81">
        <v>10</v>
      </c>
    </row>
    <row r="7" spans="1:12" s="9" customFormat="1" ht="13.5" customHeight="1" x14ac:dyDescent="0.25">
      <c r="A7" s="83" t="s">
        <v>102</v>
      </c>
      <c r="B7" s="84">
        <f t="shared" ref="B7:B26" si="0">ROW()-ROW($A$6)</f>
        <v>1</v>
      </c>
      <c r="C7" s="85">
        <f t="shared" ref="C7:K7" si="1">SUM(C8:C18)</f>
        <v>5427309</v>
      </c>
      <c r="D7" s="85">
        <f t="shared" si="1"/>
        <v>94454</v>
      </c>
      <c r="E7" s="112">
        <f t="shared" si="1"/>
        <v>3434753</v>
      </c>
      <c r="F7" s="112">
        <f t="shared" si="1"/>
        <v>2537697</v>
      </c>
      <c r="G7" s="85">
        <f t="shared" si="1"/>
        <v>6134697</v>
      </c>
      <c r="H7" s="85">
        <f t="shared" si="1"/>
        <v>0</v>
      </c>
      <c r="I7" s="85">
        <f t="shared" si="1"/>
        <v>0</v>
      </c>
      <c r="J7" s="85">
        <f t="shared" si="1"/>
        <v>0</v>
      </c>
      <c r="K7" s="85">
        <f t="shared" si="1"/>
        <v>23245</v>
      </c>
      <c r="L7" s="113">
        <f t="shared" ref="L7:L26" si="2">SUM(C7:D7)+SUM(G7:K7)</f>
        <v>11679705</v>
      </c>
    </row>
    <row r="8" spans="1:12" s="9" customFormat="1" ht="13.5" customHeight="1" x14ac:dyDescent="0.25">
      <c r="A8" s="87" t="s">
        <v>2</v>
      </c>
      <c r="B8" s="84">
        <f t="shared" si="0"/>
        <v>2</v>
      </c>
      <c r="C8" s="88">
        <v>475417</v>
      </c>
      <c r="D8" s="88">
        <v>9970</v>
      </c>
      <c r="E8" s="88">
        <v>202760</v>
      </c>
      <c r="F8" s="88">
        <v>151007</v>
      </c>
      <c r="G8" s="88">
        <v>359074</v>
      </c>
      <c r="H8" s="88">
        <v>0</v>
      </c>
      <c r="I8" s="88">
        <v>0</v>
      </c>
      <c r="J8" s="88">
        <v>0</v>
      </c>
      <c r="K8" s="88">
        <v>0</v>
      </c>
      <c r="L8" s="114">
        <f t="shared" si="2"/>
        <v>844461</v>
      </c>
    </row>
    <row r="9" spans="1:12" s="9" customFormat="1" ht="13.5" customHeight="1" x14ac:dyDescent="0.25">
      <c r="A9" s="87" t="s">
        <v>3</v>
      </c>
      <c r="B9" s="84">
        <f t="shared" si="0"/>
        <v>3</v>
      </c>
      <c r="C9" s="88">
        <v>615990</v>
      </c>
      <c r="D9" s="88">
        <v>47037</v>
      </c>
      <c r="E9" s="88">
        <v>940891</v>
      </c>
      <c r="F9" s="88">
        <v>276183</v>
      </c>
      <c r="G9" s="88">
        <v>1283388</v>
      </c>
      <c r="H9" s="88">
        <v>0</v>
      </c>
      <c r="I9" s="88">
        <v>0</v>
      </c>
      <c r="J9" s="88">
        <v>0</v>
      </c>
      <c r="K9" s="88">
        <v>0</v>
      </c>
      <c r="L9" s="114">
        <f t="shared" si="2"/>
        <v>1946415</v>
      </c>
    </row>
    <row r="10" spans="1:12" s="9" customFormat="1" ht="13.5" customHeight="1" x14ac:dyDescent="0.25">
      <c r="A10" s="87" t="s">
        <v>4</v>
      </c>
      <c r="B10" s="84">
        <f t="shared" si="0"/>
        <v>4</v>
      </c>
      <c r="C10" s="88">
        <v>608438</v>
      </c>
      <c r="D10" s="88">
        <v>3938</v>
      </c>
      <c r="E10" s="88">
        <v>306519</v>
      </c>
      <c r="F10" s="88">
        <v>224809</v>
      </c>
      <c r="G10" s="88">
        <v>551518</v>
      </c>
      <c r="H10" s="88">
        <v>0</v>
      </c>
      <c r="I10" s="88">
        <v>0</v>
      </c>
      <c r="J10" s="88">
        <v>0</v>
      </c>
      <c r="K10" s="88">
        <v>0</v>
      </c>
      <c r="L10" s="114">
        <f t="shared" si="2"/>
        <v>1163894</v>
      </c>
    </row>
    <row r="11" spans="1:12" s="9" customFormat="1" ht="13.5" customHeight="1" x14ac:dyDescent="0.25">
      <c r="A11" s="87" t="s">
        <v>5</v>
      </c>
      <c r="B11" s="84">
        <f t="shared" si="0"/>
        <v>5</v>
      </c>
      <c r="C11" s="88">
        <v>349187</v>
      </c>
      <c r="D11" s="88">
        <v>3655</v>
      </c>
      <c r="E11" s="88">
        <v>159138</v>
      </c>
      <c r="F11" s="88">
        <v>322242</v>
      </c>
      <c r="G11" s="88">
        <v>501677</v>
      </c>
      <c r="H11" s="88">
        <v>0</v>
      </c>
      <c r="I11" s="88">
        <v>0</v>
      </c>
      <c r="J11" s="88">
        <v>0</v>
      </c>
      <c r="K11" s="88">
        <v>0</v>
      </c>
      <c r="L11" s="114">
        <f t="shared" si="2"/>
        <v>854519</v>
      </c>
    </row>
    <row r="12" spans="1:12" s="9" customFormat="1" ht="13.5" customHeight="1" x14ac:dyDescent="0.25">
      <c r="A12" s="87" t="s">
        <v>6</v>
      </c>
      <c r="B12" s="84">
        <f t="shared" si="0"/>
        <v>6</v>
      </c>
      <c r="C12" s="88">
        <v>595041</v>
      </c>
      <c r="D12" s="88">
        <v>0</v>
      </c>
      <c r="E12" s="88">
        <v>332267</v>
      </c>
      <c r="F12" s="88">
        <v>192364</v>
      </c>
      <c r="G12" s="88">
        <v>529877</v>
      </c>
      <c r="H12" s="88">
        <v>0</v>
      </c>
      <c r="I12" s="88">
        <v>0</v>
      </c>
      <c r="J12" s="88">
        <v>0</v>
      </c>
      <c r="K12" s="88">
        <v>0</v>
      </c>
      <c r="L12" s="114">
        <f t="shared" si="2"/>
        <v>1124918</v>
      </c>
    </row>
    <row r="13" spans="1:12" s="9" customFormat="1" ht="13.5" customHeight="1" x14ac:dyDescent="0.25">
      <c r="A13" s="87" t="s">
        <v>7</v>
      </c>
      <c r="B13" s="84">
        <f t="shared" si="0"/>
        <v>7</v>
      </c>
      <c r="C13" s="88">
        <v>619044</v>
      </c>
      <c r="D13" s="88">
        <v>11486</v>
      </c>
      <c r="E13" s="88">
        <v>350096</v>
      </c>
      <c r="F13" s="88">
        <v>218747</v>
      </c>
      <c r="G13" s="88">
        <v>574052</v>
      </c>
      <c r="H13" s="88">
        <v>0</v>
      </c>
      <c r="I13" s="88">
        <v>0</v>
      </c>
      <c r="J13" s="88">
        <v>0</v>
      </c>
      <c r="K13" s="88">
        <v>0</v>
      </c>
      <c r="L13" s="114">
        <f t="shared" si="2"/>
        <v>1204582</v>
      </c>
    </row>
    <row r="14" spans="1:12" s="9" customFormat="1" ht="13.5" customHeight="1" x14ac:dyDescent="0.25">
      <c r="A14" s="87" t="s">
        <v>8</v>
      </c>
      <c r="B14" s="84">
        <f t="shared" si="0"/>
        <v>8</v>
      </c>
      <c r="C14" s="88">
        <v>256099</v>
      </c>
      <c r="D14" s="88">
        <v>0</v>
      </c>
      <c r="E14" s="88">
        <v>213562</v>
      </c>
      <c r="F14" s="88">
        <v>147383</v>
      </c>
      <c r="G14" s="88">
        <v>363392</v>
      </c>
      <c r="H14" s="88">
        <v>0</v>
      </c>
      <c r="I14" s="88">
        <v>0</v>
      </c>
      <c r="J14" s="88">
        <v>0</v>
      </c>
      <c r="K14" s="88">
        <v>0</v>
      </c>
      <c r="L14" s="114">
        <f t="shared" si="2"/>
        <v>619491</v>
      </c>
    </row>
    <row r="15" spans="1:12" s="9" customFormat="1" ht="13.5" customHeight="1" x14ac:dyDescent="0.25">
      <c r="A15" s="87" t="s">
        <v>9</v>
      </c>
      <c r="B15" s="84">
        <f t="shared" si="0"/>
        <v>9</v>
      </c>
      <c r="C15" s="88">
        <v>624867</v>
      </c>
      <c r="D15" s="88">
        <v>70</v>
      </c>
      <c r="E15" s="88">
        <v>148228</v>
      </c>
      <c r="F15" s="88">
        <v>253418</v>
      </c>
      <c r="G15" s="88">
        <v>409277</v>
      </c>
      <c r="H15" s="88">
        <v>0</v>
      </c>
      <c r="I15" s="88">
        <v>0</v>
      </c>
      <c r="J15" s="88">
        <v>0</v>
      </c>
      <c r="K15" s="88">
        <v>0</v>
      </c>
      <c r="L15" s="114">
        <f t="shared" si="2"/>
        <v>1034214</v>
      </c>
    </row>
    <row r="16" spans="1:12" s="9" customFormat="1" ht="13.5" customHeight="1" x14ac:dyDescent="0.25">
      <c r="A16" s="87" t="s">
        <v>10</v>
      </c>
      <c r="B16" s="84">
        <f t="shared" si="0"/>
        <v>10</v>
      </c>
      <c r="C16" s="88">
        <v>377037</v>
      </c>
      <c r="D16" s="88">
        <v>4290</v>
      </c>
      <c r="E16" s="88">
        <v>224839</v>
      </c>
      <c r="F16" s="88">
        <v>261944</v>
      </c>
      <c r="G16" s="88">
        <v>494032</v>
      </c>
      <c r="H16" s="88">
        <v>0</v>
      </c>
      <c r="I16" s="88">
        <v>0</v>
      </c>
      <c r="J16" s="88">
        <v>0</v>
      </c>
      <c r="K16" s="88">
        <v>23245</v>
      </c>
      <c r="L16" s="114">
        <f t="shared" si="2"/>
        <v>898604</v>
      </c>
    </row>
    <row r="17" spans="1:12" s="9" customFormat="1" ht="13.5" customHeight="1" x14ac:dyDescent="0.25">
      <c r="A17" s="87" t="s">
        <v>11</v>
      </c>
      <c r="B17" s="84">
        <f t="shared" si="0"/>
        <v>11</v>
      </c>
      <c r="C17" s="88">
        <v>382887</v>
      </c>
      <c r="D17" s="88">
        <v>1828</v>
      </c>
      <c r="E17" s="88">
        <v>266667</v>
      </c>
      <c r="F17" s="88">
        <v>237276</v>
      </c>
      <c r="G17" s="88">
        <v>516118</v>
      </c>
      <c r="H17" s="88">
        <v>0</v>
      </c>
      <c r="I17" s="88">
        <v>0</v>
      </c>
      <c r="J17" s="88">
        <v>0</v>
      </c>
      <c r="K17" s="88">
        <v>0</v>
      </c>
      <c r="L17" s="114">
        <f t="shared" si="2"/>
        <v>900833</v>
      </c>
    </row>
    <row r="18" spans="1:12" s="9" customFormat="1" ht="13.5" customHeight="1" x14ac:dyDescent="0.25">
      <c r="A18" s="87" t="s">
        <v>12</v>
      </c>
      <c r="B18" s="84">
        <f t="shared" si="0"/>
        <v>12</v>
      </c>
      <c r="C18" s="88">
        <v>523302</v>
      </c>
      <c r="D18" s="88">
        <v>12180</v>
      </c>
      <c r="E18" s="88">
        <v>289786</v>
      </c>
      <c r="F18" s="88">
        <v>252324</v>
      </c>
      <c r="G18" s="88">
        <v>552292</v>
      </c>
      <c r="H18" s="88">
        <v>0</v>
      </c>
      <c r="I18" s="88">
        <v>0</v>
      </c>
      <c r="J18" s="88">
        <v>0</v>
      </c>
      <c r="K18" s="88">
        <v>0</v>
      </c>
      <c r="L18" s="114">
        <f t="shared" si="2"/>
        <v>1087774</v>
      </c>
    </row>
    <row r="19" spans="1:12" s="9" customFormat="1" ht="13.5" customHeight="1" x14ac:dyDescent="0.25">
      <c r="A19" s="83" t="s">
        <v>103</v>
      </c>
      <c r="B19" s="84">
        <f t="shared" si="0"/>
        <v>13</v>
      </c>
      <c r="C19" s="85">
        <f t="shared" ref="C19:K19" si="3">SUM(C20:C25)</f>
        <v>38443</v>
      </c>
      <c r="D19" s="85">
        <f t="shared" si="3"/>
        <v>113209</v>
      </c>
      <c r="E19" s="112">
        <f t="shared" si="3"/>
        <v>91417</v>
      </c>
      <c r="F19" s="112">
        <f t="shared" si="3"/>
        <v>32109</v>
      </c>
      <c r="G19" s="85">
        <f t="shared" si="3"/>
        <v>127564</v>
      </c>
      <c r="H19" s="85">
        <f t="shared" si="3"/>
        <v>0</v>
      </c>
      <c r="I19" s="85">
        <f t="shared" si="3"/>
        <v>8109776</v>
      </c>
      <c r="J19" s="85">
        <f t="shared" si="3"/>
        <v>1213875</v>
      </c>
      <c r="K19" s="85">
        <f t="shared" si="3"/>
        <v>0</v>
      </c>
      <c r="L19" s="113">
        <f t="shared" si="2"/>
        <v>9602867</v>
      </c>
    </row>
    <row r="20" spans="1:12" s="9" customFormat="1" ht="13.5" customHeight="1" x14ac:dyDescent="0.25">
      <c r="A20" s="87" t="s">
        <v>14</v>
      </c>
      <c r="B20" s="84">
        <f t="shared" si="0"/>
        <v>14</v>
      </c>
      <c r="C20" s="88">
        <v>15479</v>
      </c>
      <c r="D20" s="88">
        <v>0</v>
      </c>
      <c r="E20" s="88">
        <v>14728</v>
      </c>
      <c r="F20" s="88">
        <v>3634</v>
      </c>
      <c r="G20" s="88">
        <v>18629</v>
      </c>
      <c r="H20" s="88">
        <v>0</v>
      </c>
      <c r="I20" s="88">
        <v>3406977</v>
      </c>
      <c r="J20" s="88">
        <v>252643</v>
      </c>
      <c r="K20" s="88">
        <v>0</v>
      </c>
      <c r="L20" s="114">
        <f t="shared" si="2"/>
        <v>3693728</v>
      </c>
    </row>
    <row r="21" spans="1:12" s="9" customFormat="1" ht="13.5" customHeight="1" x14ac:dyDescent="0.25">
      <c r="A21" s="87" t="s">
        <v>15</v>
      </c>
      <c r="B21" s="84">
        <f t="shared" si="0"/>
        <v>15</v>
      </c>
      <c r="C21" s="88">
        <v>12741</v>
      </c>
      <c r="D21" s="88">
        <v>113209</v>
      </c>
      <c r="E21" s="88">
        <v>58342</v>
      </c>
      <c r="F21" s="88">
        <v>17932</v>
      </c>
      <c r="G21" s="88">
        <v>77193</v>
      </c>
      <c r="H21" s="88">
        <v>0</v>
      </c>
      <c r="I21" s="88">
        <v>3027965</v>
      </c>
      <c r="J21" s="88">
        <v>43516</v>
      </c>
      <c r="K21" s="88">
        <v>0</v>
      </c>
      <c r="L21" s="114">
        <f t="shared" si="2"/>
        <v>3274624</v>
      </c>
    </row>
    <row r="22" spans="1:12" s="9" customFormat="1" ht="13.5" customHeight="1" x14ac:dyDescent="0.25">
      <c r="A22" s="87" t="s">
        <v>16</v>
      </c>
      <c r="B22" s="84">
        <f t="shared" si="0"/>
        <v>16</v>
      </c>
      <c r="C22" s="88">
        <v>4987</v>
      </c>
      <c r="D22" s="88">
        <v>0</v>
      </c>
      <c r="E22" s="88">
        <v>10798</v>
      </c>
      <c r="F22" s="88">
        <v>9039</v>
      </c>
      <c r="G22" s="88">
        <v>21887</v>
      </c>
      <c r="H22" s="88">
        <v>0</v>
      </c>
      <c r="I22" s="88">
        <v>735313</v>
      </c>
      <c r="J22" s="88">
        <v>665659</v>
      </c>
      <c r="K22" s="88">
        <v>0</v>
      </c>
      <c r="L22" s="114">
        <f t="shared" si="2"/>
        <v>1427846</v>
      </c>
    </row>
    <row r="23" spans="1:12" s="9" customFormat="1" ht="13.5" customHeight="1" x14ac:dyDescent="0.25">
      <c r="A23" s="87" t="s">
        <v>17</v>
      </c>
      <c r="B23" s="84">
        <f t="shared" si="0"/>
        <v>17</v>
      </c>
      <c r="C23" s="88">
        <v>4383</v>
      </c>
      <c r="D23" s="88">
        <v>0</v>
      </c>
      <c r="E23" s="88">
        <v>5345</v>
      </c>
      <c r="F23" s="88">
        <v>1217</v>
      </c>
      <c r="G23" s="88">
        <v>7239</v>
      </c>
      <c r="H23" s="88">
        <v>0</v>
      </c>
      <c r="I23" s="88">
        <v>516899</v>
      </c>
      <c r="J23" s="88">
        <v>184008</v>
      </c>
      <c r="K23" s="88">
        <v>0</v>
      </c>
      <c r="L23" s="114">
        <f t="shared" si="2"/>
        <v>712529</v>
      </c>
    </row>
    <row r="24" spans="1:12" s="9" customFormat="1" ht="13.5" customHeight="1" x14ac:dyDescent="0.25">
      <c r="A24" s="87" t="s">
        <v>18</v>
      </c>
      <c r="B24" s="84">
        <f t="shared" si="0"/>
        <v>18</v>
      </c>
      <c r="C24" s="88">
        <v>853</v>
      </c>
      <c r="D24" s="88">
        <v>0</v>
      </c>
      <c r="E24" s="88">
        <v>2204</v>
      </c>
      <c r="F24" s="88">
        <v>287</v>
      </c>
      <c r="G24" s="88">
        <v>2616</v>
      </c>
      <c r="H24" s="88">
        <v>0</v>
      </c>
      <c r="I24" s="88">
        <v>422622</v>
      </c>
      <c r="J24" s="88">
        <v>68049</v>
      </c>
      <c r="K24" s="88">
        <v>0</v>
      </c>
      <c r="L24" s="114">
        <f t="shared" si="2"/>
        <v>494140</v>
      </c>
    </row>
    <row r="25" spans="1:12" s="9" customFormat="1" ht="13.5" customHeight="1" x14ac:dyDescent="0.25">
      <c r="A25" s="87" t="s">
        <v>19</v>
      </c>
      <c r="B25" s="84">
        <f t="shared" si="0"/>
        <v>19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114">
        <f t="shared" si="2"/>
        <v>0</v>
      </c>
    </row>
    <row r="26" spans="1:12" s="9" customFormat="1" ht="13.5" customHeight="1" thickBot="1" x14ac:dyDescent="0.3">
      <c r="A26" s="99" t="s">
        <v>104</v>
      </c>
      <c r="B26" s="84">
        <f t="shared" si="0"/>
        <v>20</v>
      </c>
      <c r="C26" s="91">
        <f t="shared" ref="C26:K26" si="4">C7+C19</f>
        <v>5465752</v>
      </c>
      <c r="D26" s="91">
        <f t="shared" si="4"/>
        <v>207663</v>
      </c>
      <c r="E26" s="115">
        <f t="shared" si="4"/>
        <v>3526170</v>
      </c>
      <c r="F26" s="115">
        <f t="shared" si="4"/>
        <v>2569806</v>
      </c>
      <c r="G26" s="91">
        <f t="shared" si="4"/>
        <v>6262261</v>
      </c>
      <c r="H26" s="91">
        <f t="shared" si="4"/>
        <v>0</v>
      </c>
      <c r="I26" s="91">
        <f t="shared" si="4"/>
        <v>8109776</v>
      </c>
      <c r="J26" s="91">
        <f t="shared" si="4"/>
        <v>1213875</v>
      </c>
      <c r="K26" s="91">
        <f t="shared" si="4"/>
        <v>23245</v>
      </c>
      <c r="L26" s="116">
        <f t="shared" si="2"/>
        <v>21282572</v>
      </c>
    </row>
    <row r="27" spans="1:12" s="9" customFormat="1" ht="15" customHeight="1" x14ac:dyDescent="0.25"/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>
      <c r="A30" s="71" t="s">
        <v>143</v>
      </c>
      <c r="B30" s="94"/>
      <c r="C30" s="94"/>
      <c r="D30" s="94"/>
      <c r="E30" s="94"/>
      <c r="F30" s="94"/>
      <c r="G30" s="94"/>
    </row>
    <row r="31" spans="1:12" s="9" customFormat="1" ht="15" customHeight="1" thickBot="1" x14ac:dyDescent="0.3">
      <c r="L31" s="75" t="s">
        <v>95</v>
      </c>
    </row>
    <row r="32" spans="1:12" s="103" customFormat="1" ht="23.25" customHeight="1" x14ac:dyDescent="0.2">
      <c r="A32" s="153" t="s">
        <v>96</v>
      </c>
      <c r="B32" s="149" t="s">
        <v>97</v>
      </c>
      <c r="C32" s="149" t="s">
        <v>133</v>
      </c>
      <c r="D32" s="149" t="s">
        <v>134</v>
      </c>
      <c r="E32" s="155" t="s">
        <v>135</v>
      </c>
      <c r="F32" s="156"/>
      <c r="G32" s="157"/>
      <c r="H32" s="149" t="s">
        <v>136</v>
      </c>
      <c r="I32" s="149" t="s">
        <v>137</v>
      </c>
      <c r="J32" s="149" t="s">
        <v>138</v>
      </c>
      <c r="K32" s="149" t="s">
        <v>139</v>
      </c>
      <c r="L32" s="151" t="s">
        <v>104</v>
      </c>
    </row>
    <row r="33" spans="1:12" s="103" customFormat="1" ht="36.75" customHeight="1" x14ac:dyDescent="0.2">
      <c r="A33" s="154" t="s">
        <v>96</v>
      </c>
      <c r="B33" s="150" t="s">
        <v>97</v>
      </c>
      <c r="C33" s="150"/>
      <c r="D33" s="150"/>
      <c r="E33" s="109" t="s">
        <v>140</v>
      </c>
      <c r="F33" s="109" t="s">
        <v>141</v>
      </c>
      <c r="G33" s="110" t="s">
        <v>142</v>
      </c>
      <c r="H33" s="150"/>
      <c r="I33" s="150"/>
      <c r="J33" s="150"/>
      <c r="K33" s="150"/>
      <c r="L33" s="152"/>
    </row>
    <row r="34" spans="1:12" s="104" customFormat="1" ht="16.5" customHeight="1" x14ac:dyDescent="0.2">
      <c r="A34" s="79"/>
      <c r="B34" s="80"/>
      <c r="C34" s="81">
        <v>1</v>
      </c>
      <c r="D34" s="81">
        <v>2</v>
      </c>
      <c r="E34" s="111">
        <v>3</v>
      </c>
      <c r="F34" s="111">
        <v>4</v>
      </c>
      <c r="G34" s="81" t="s">
        <v>124</v>
      </c>
      <c r="H34" s="81">
        <v>6</v>
      </c>
      <c r="I34" s="81">
        <v>7</v>
      </c>
      <c r="J34" s="81">
        <v>8</v>
      </c>
      <c r="K34" s="81">
        <v>9</v>
      </c>
      <c r="L34" s="81">
        <v>10</v>
      </c>
    </row>
    <row r="35" spans="1:12" s="9" customFormat="1" ht="13.5" customHeight="1" x14ac:dyDescent="0.25">
      <c r="A35" s="83" t="s">
        <v>102</v>
      </c>
      <c r="B35" s="84">
        <f t="shared" ref="B35:B54" si="5">ROW()-ROW($A$34)</f>
        <v>1</v>
      </c>
      <c r="C35" s="85">
        <f t="shared" ref="C35:K35" si="6">SUM(C36:C46)</f>
        <v>4607488</v>
      </c>
      <c r="D35" s="85">
        <f t="shared" si="6"/>
        <v>91579</v>
      </c>
      <c r="E35" s="112">
        <f t="shared" si="6"/>
        <v>2345840</v>
      </c>
      <c r="F35" s="112">
        <f t="shared" si="6"/>
        <v>2198363</v>
      </c>
      <c r="G35" s="85">
        <f t="shared" si="6"/>
        <v>4706450</v>
      </c>
      <c r="H35" s="85">
        <f t="shared" si="6"/>
        <v>0</v>
      </c>
      <c r="I35" s="85">
        <f t="shared" si="6"/>
        <v>0</v>
      </c>
      <c r="J35" s="85">
        <f t="shared" si="6"/>
        <v>0</v>
      </c>
      <c r="K35" s="85">
        <f t="shared" si="6"/>
        <v>23245</v>
      </c>
      <c r="L35" s="113">
        <f t="shared" ref="L35:L54" si="7">SUM(C35:D35)+SUM(G35:K35)</f>
        <v>9428762</v>
      </c>
    </row>
    <row r="36" spans="1:12" s="9" customFormat="1" ht="13.5" customHeight="1" x14ac:dyDescent="0.25">
      <c r="A36" s="87" t="s">
        <v>2</v>
      </c>
      <c r="B36" s="84">
        <f t="shared" si="5"/>
        <v>2</v>
      </c>
      <c r="C36" s="88">
        <v>377354</v>
      </c>
      <c r="D36" s="88">
        <v>9970</v>
      </c>
      <c r="E36" s="88">
        <v>83931</v>
      </c>
      <c r="F36" s="88">
        <v>107385</v>
      </c>
      <c r="G36" s="88">
        <v>196623</v>
      </c>
      <c r="H36" s="88">
        <v>0</v>
      </c>
      <c r="I36" s="88">
        <v>0</v>
      </c>
      <c r="J36" s="88">
        <v>0</v>
      </c>
      <c r="K36" s="88">
        <v>0</v>
      </c>
      <c r="L36" s="114">
        <f t="shared" si="7"/>
        <v>583947</v>
      </c>
    </row>
    <row r="37" spans="1:12" s="9" customFormat="1" ht="13.5" customHeight="1" x14ac:dyDescent="0.25">
      <c r="A37" s="87" t="s">
        <v>3</v>
      </c>
      <c r="B37" s="84">
        <f t="shared" si="5"/>
        <v>3</v>
      </c>
      <c r="C37" s="88">
        <v>514397</v>
      </c>
      <c r="D37" s="88">
        <v>45781</v>
      </c>
      <c r="E37" s="88">
        <v>399492</v>
      </c>
      <c r="F37" s="88">
        <v>254317</v>
      </c>
      <c r="G37" s="88">
        <v>720123</v>
      </c>
      <c r="H37" s="88">
        <v>0</v>
      </c>
      <c r="I37" s="88">
        <v>0</v>
      </c>
      <c r="J37" s="88">
        <v>0</v>
      </c>
      <c r="K37" s="88">
        <v>0</v>
      </c>
      <c r="L37" s="114">
        <f t="shared" si="7"/>
        <v>1280301</v>
      </c>
    </row>
    <row r="38" spans="1:12" s="9" customFormat="1" ht="13.5" customHeight="1" x14ac:dyDescent="0.25">
      <c r="A38" s="87" t="s">
        <v>4</v>
      </c>
      <c r="B38" s="84">
        <f t="shared" si="5"/>
        <v>4</v>
      </c>
      <c r="C38" s="88">
        <v>559096</v>
      </c>
      <c r="D38" s="88">
        <v>2319</v>
      </c>
      <c r="E38" s="88">
        <v>265293</v>
      </c>
      <c r="F38" s="88">
        <v>180334</v>
      </c>
      <c r="G38" s="88">
        <v>465817</v>
      </c>
      <c r="H38" s="88">
        <v>0</v>
      </c>
      <c r="I38" s="88">
        <v>0</v>
      </c>
      <c r="J38" s="88">
        <v>0</v>
      </c>
      <c r="K38" s="88">
        <v>0</v>
      </c>
      <c r="L38" s="114">
        <f t="shared" si="7"/>
        <v>1027232</v>
      </c>
    </row>
    <row r="39" spans="1:12" s="9" customFormat="1" ht="13.5" customHeight="1" x14ac:dyDescent="0.25">
      <c r="A39" s="87" t="s">
        <v>5</v>
      </c>
      <c r="B39" s="84">
        <f t="shared" si="5"/>
        <v>5</v>
      </c>
      <c r="C39" s="88">
        <v>324161</v>
      </c>
      <c r="D39" s="88">
        <v>3655</v>
      </c>
      <c r="E39" s="88">
        <v>145896</v>
      </c>
      <c r="F39" s="88">
        <v>312645</v>
      </c>
      <c r="G39" s="88">
        <v>478838</v>
      </c>
      <c r="H39" s="88">
        <v>0</v>
      </c>
      <c r="I39" s="88">
        <v>0</v>
      </c>
      <c r="J39" s="88">
        <v>0</v>
      </c>
      <c r="K39" s="88">
        <v>0</v>
      </c>
      <c r="L39" s="114">
        <f t="shared" si="7"/>
        <v>806654</v>
      </c>
    </row>
    <row r="40" spans="1:12" s="9" customFormat="1" ht="13.5" customHeight="1" x14ac:dyDescent="0.25">
      <c r="A40" s="87" t="s">
        <v>6</v>
      </c>
      <c r="B40" s="84">
        <f t="shared" si="5"/>
        <v>6</v>
      </c>
      <c r="C40" s="88">
        <v>372272</v>
      </c>
      <c r="D40" s="88">
        <v>0</v>
      </c>
      <c r="E40" s="88">
        <v>154223</v>
      </c>
      <c r="F40" s="88">
        <v>97964</v>
      </c>
      <c r="G40" s="88">
        <v>257433</v>
      </c>
      <c r="H40" s="88">
        <v>0</v>
      </c>
      <c r="I40" s="88">
        <v>0</v>
      </c>
      <c r="J40" s="88">
        <v>0</v>
      </c>
      <c r="K40" s="88">
        <v>0</v>
      </c>
      <c r="L40" s="114">
        <f t="shared" si="7"/>
        <v>629705</v>
      </c>
    </row>
    <row r="41" spans="1:12" s="9" customFormat="1" ht="13.5" customHeight="1" x14ac:dyDescent="0.25">
      <c r="A41" s="87" t="s">
        <v>7</v>
      </c>
      <c r="B41" s="84">
        <f t="shared" si="5"/>
        <v>7</v>
      </c>
      <c r="C41" s="88">
        <v>468208</v>
      </c>
      <c r="D41" s="88">
        <v>11486</v>
      </c>
      <c r="E41" s="88">
        <v>309149</v>
      </c>
      <c r="F41" s="88">
        <v>211318</v>
      </c>
      <c r="G41" s="88">
        <v>525676</v>
      </c>
      <c r="H41" s="88">
        <v>0</v>
      </c>
      <c r="I41" s="88">
        <v>0</v>
      </c>
      <c r="J41" s="88">
        <v>0</v>
      </c>
      <c r="K41" s="88">
        <v>0</v>
      </c>
      <c r="L41" s="114">
        <f t="shared" si="7"/>
        <v>1005370</v>
      </c>
    </row>
    <row r="42" spans="1:12" s="9" customFormat="1" ht="13.5" customHeight="1" x14ac:dyDescent="0.25">
      <c r="A42" s="87" t="s">
        <v>8</v>
      </c>
      <c r="B42" s="84">
        <f t="shared" si="5"/>
        <v>8</v>
      </c>
      <c r="C42" s="88">
        <v>250382</v>
      </c>
      <c r="D42" s="88">
        <v>0</v>
      </c>
      <c r="E42" s="88">
        <v>171315</v>
      </c>
      <c r="F42" s="88">
        <v>102956</v>
      </c>
      <c r="G42" s="88">
        <v>276718</v>
      </c>
      <c r="H42" s="88">
        <v>0</v>
      </c>
      <c r="I42" s="88">
        <v>0</v>
      </c>
      <c r="J42" s="88">
        <v>0</v>
      </c>
      <c r="K42" s="88">
        <v>0</v>
      </c>
      <c r="L42" s="114">
        <f t="shared" si="7"/>
        <v>527100</v>
      </c>
    </row>
    <row r="43" spans="1:12" s="9" customFormat="1" ht="13.5" customHeight="1" x14ac:dyDescent="0.25">
      <c r="A43" s="87" t="s">
        <v>9</v>
      </c>
      <c r="B43" s="84">
        <f t="shared" si="5"/>
        <v>9</v>
      </c>
      <c r="C43" s="88">
        <v>562359</v>
      </c>
      <c r="D43" s="88">
        <v>70</v>
      </c>
      <c r="E43" s="88">
        <v>137496</v>
      </c>
      <c r="F43" s="88">
        <v>248651</v>
      </c>
      <c r="G43" s="88">
        <v>393778</v>
      </c>
      <c r="H43" s="88">
        <v>0</v>
      </c>
      <c r="I43" s="88">
        <v>0</v>
      </c>
      <c r="J43" s="88">
        <v>0</v>
      </c>
      <c r="K43" s="88">
        <v>0</v>
      </c>
      <c r="L43" s="114">
        <f t="shared" si="7"/>
        <v>956207</v>
      </c>
    </row>
    <row r="44" spans="1:12" s="9" customFormat="1" ht="13.5" customHeight="1" x14ac:dyDescent="0.25">
      <c r="A44" s="87" t="s">
        <v>10</v>
      </c>
      <c r="B44" s="84">
        <f t="shared" si="5"/>
        <v>10</v>
      </c>
      <c r="C44" s="88">
        <v>333510</v>
      </c>
      <c r="D44" s="88">
        <v>4290</v>
      </c>
      <c r="E44" s="88">
        <v>194717</v>
      </c>
      <c r="F44" s="88">
        <v>227981</v>
      </c>
      <c r="G44" s="88">
        <v>429947</v>
      </c>
      <c r="H44" s="88">
        <v>0</v>
      </c>
      <c r="I44" s="88">
        <v>0</v>
      </c>
      <c r="J44" s="88">
        <v>0</v>
      </c>
      <c r="K44" s="88">
        <v>23245</v>
      </c>
      <c r="L44" s="114">
        <f t="shared" si="7"/>
        <v>790992</v>
      </c>
    </row>
    <row r="45" spans="1:12" s="9" customFormat="1" ht="13.5" customHeight="1" x14ac:dyDescent="0.25">
      <c r="A45" s="87" t="s">
        <v>11</v>
      </c>
      <c r="B45" s="84">
        <f t="shared" si="5"/>
        <v>11</v>
      </c>
      <c r="C45" s="88">
        <v>339530</v>
      </c>
      <c r="D45" s="88">
        <v>1828</v>
      </c>
      <c r="E45" s="88">
        <v>254685</v>
      </c>
      <c r="F45" s="88">
        <v>223808</v>
      </c>
      <c r="G45" s="88">
        <v>490668</v>
      </c>
      <c r="H45" s="88">
        <v>0</v>
      </c>
      <c r="I45" s="88">
        <v>0</v>
      </c>
      <c r="J45" s="88">
        <v>0</v>
      </c>
      <c r="K45" s="88">
        <v>0</v>
      </c>
      <c r="L45" s="114">
        <f t="shared" si="7"/>
        <v>832026</v>
      </c>
    </row>
    <row r="46" spans="1:12" s="9" customFormat="1" ht="13.5" customHeight="1" x14ac:dyDescent="0.25">
      <c r="A46" s="87" t="s">
        <v>12</v>
      </c>
      <c r="B46" s="84">
        <f t="shared" si="5"/>
        <v>12</v>
      </c>
      <c r="C46" s="88">
        <v>506219</v>
      </c>
      <c r="D46" s="88">
        <v>12180</v>
      </c>
      <c r="E46" s="88">
        <v>229643</v>
      </c>
      <c r="F46" s="88">
        <v>231004</v>
      </c>
      <c r="G46" s="88">
        <v>470829</v>
      </c>
      <c r="H46" s="88">
        <v>0</v>
      </c>
      <c r="I46" s="88">
        <v>0</v>
      </c>
      <c r="J46" s="88">
        <v>0</v>
      </c>
      <c r="K46" s="88">
        <v>0</v>
      </c>
      <c r="L46" s="114">
        <f t="shared" si="7"/>
        <v>989228</v>
      </c>
    </row>
    <row r="47" spans="1:12" s="9" customFormat="1" ht="13.5" customHeight="1" x14ac:dyDescent="0.25">
      <c r="A47" s="83" t="s">
        <v>103</v>
      </c>
      <c r="B47" s="84">
        <f t="shared" si="5"/>
        <v>13</v>
      </c>
      <c r="C47" s="85">
        <f t="shared" ref="C47:K47" si="8">SUM(C48:C53)</f>
        <v>33268</v>
      </c>
      <c r="D47" s="85">
        <f t="shared" si="8"/>
        <v>113209</v>
      </c>
      <c r="E47" s="112">
        <f t="shared" si="8"/>
        <v>76898</v>
      </c>
      <c r="F47" s="112">
        <f t="shared" si="8"/>
        <v>22892</v>
      </c>
      <c r="G47" s="85">
        <f t="shared" si="8"/>
        <v>103828</v>
      </c>
      <c r="H47" s="85">
        <f t="shared" si="8"/>
        <v>0</v>
      </c>
      <c r="I47" s="85">
        <f t="shared" si="8"/>
        <v>7988829</v>
      </c>
      <c r="J47" s="85">
        <f t="shared" si="8"/>
        <v>1213875</v>
      </c>
      <c r="K47" s="85">
        <f t="shared" si="8"/>
        <v>0</v>
      </c>
      <c r="L47" s="113">
        <f t="shared" si="7"/>
        <v>9453009</v>
      </c>
    </row>
    <row r="48" spans="1:12" s="9" customFormat="1" ht="13.5" customHeight="1" x14ac:dyDescent="0.25">
      <c r="A48" s="87" t="s">
        <v>14</v>
      </c>
      <c r="B48" s="84">
        <f t="shared" si="5"/>
        <v>14</v>
      </c>
      <c r="C48" s="88">
        <v>14769</v>
      </c>
      <c r="D48" s="88">
        <v>0</v>
      </c>
      <c r="E48" s="88">
        <v>14728</v>
      </c>
      <c r="F48" s="88">
        <v>3634</v>
      </c>
      <c r="G48" s="88">
        <v>18629</v>
      </c>
      <c r="H48" s="88">
        <v>0</v>
      </c>
      <c r="I48" s="88">
        <v>3406977</v>
      </c>
      <c r="J48" s="88">
        <v>252643</v>
      </c>
      <c r="K48" s="88">
        <v>0</v>
      </c>
      <c r="L48" s="114">
        <f t="shared" si="7"/>
        <v>3693018</v>
      </c>
    </row>
    <row r="49" spans="1:12" s="9" customFormat="1" ht="13.5" customHeight="1" x14ac:dyDescent="0.25">
      <c r="A49" s="87" t="s">
        <v>15</v>
      </c>
      <c r="B49" s="84">
        <f t="shared" si="5"/>
        <v>15</v>
      </c>
      <c r="C49" s="88">
        <v>8313</v>
      </c>
      <c r="D49" s="88">
        <v>113209</v>
      </c>
      <c r="E49" s="88">
        <v>46006</v>
      </c>
      <c r="F49" s="88">
        <v>8715</v>
      </c>
      <c r="G49" s="88">
        <v>55640</v>
      </c>
      <c r="H49" s="88">
        <v>0</v>
      </c>
      <c r="I49" s="88">
        <v>3022479</v>
      </c>
      <c r="J49" s="88">
        <v>43516</v>
      </c>
      <c r="K49" s="88">
        <v>0</v>
      </c>
      <c r="L49" s="114">
        <f t="shared" si="7"/>
        <v>3243157</v>
      </c>
    </row>
    <row r="50" spans="1:12" s="9" customFormat="1" ht="13.5" customHeight="1" x14ac:dyDescent="0.25">
      <c r="A50" s="87" t="s">
        <v>16</v>
      </c>
      <c r="B50" s="84">
        <f t="shared" si="5"/>
        <v>16</v>
      </c>
      <c r="C50" s="88">
        <v>4950</v>
      </c>
      <c r="D50" s="88">
        <v>0</v>
      </c>
      <c r="E50" s="88">
        <v>8615</v>
      </c>
      <c r="F50" s="88">
        <v>9039</v>
      </c>
      <c r="G50" s="88">
        <v>19704</v>
      </c>
      <c r="H50" s="88">
        <v>0</v>
      </c>
      <c r="I50" s="88">
        <v>620246</v>
      </c>
      <c r="J50" s="88">
        <v>665659</v>
      </c>
      <c r="K50" s="88">
        <v>0</v>
      </c>
      <c r="L50" s="114">
        <f t="shared" si="7"/>
        <v>1310559</v>
      </c>
    </row>
    <row r="51" spans="1:12" s="9" customFormat="1" ht="13.5" customHeight="1" x14ac:dyDescent="0.25">
      <c r="A51" s="87" t="s">
        <v>17</v>
      </c>
      <c r="B51" s="84">
        <f t="shared" si="5"/>
        <v>17</v>
      </c>
      <c r="C51" s="88">
        <v>4383</v>
      </c>
      <c r="D51" s="88">
        <v>0</v>
      </c>
      <c r="E51" s="88">
        <v>5345</v>
      </c>
      <c r="F51" s="88">
        <v>1217</v>
      </c>
      <c r="G51" s="88">
        <v>7239</v>
      </c>
      <c r="H51" s="88">
        <v>0</v>
      </c>
      <c r="I51" s="88">
        <v>516505</v>
      </c>
      <c r="J51" s="88">
        <v>184008</v>
      </c>
      <c r="K51" s="88">
        <v>0</v>
      </c>
      <c r="L51" s="114">
        <f t="shared" si="7"/>
        <v>712135</v>
      </c>
    </row>
    <row r="52" spans="1:12" s="9" customFormat="1" ht="13.5" customHeight="1" x14ac:dyDescent="0.25">
      <c r="A52" s="87" t="s">
        <v>18</v>
      </c>
      <c r="B52" s="84">
        <f t="shared" si="5"/>
        <v>18</v>
      </c>
      <c r="C52" s="88">
        <v>853</v>
      </c>
      <c r="D52" s="88">
        <v>0</v>
      </c>
      <c r="E52" s="88">
        <v>2204</v>
      </c>
      <c r="F52" s="88">
        <v>287</v>
      </c>
      <c r="G52" s="88">
        <v>2616</v>
      </c>
      <c r="H52" s="88">
        <v>0</v>
      </c>
      <c r="I52" s="88">
        <v>422622</v>
      </c>
      <c r="J52" s="88">
        <v>68049</v>
      </c>
      <c r="K52" s="88">
        <v>0</v>
      </c>
      <c r="L52" s="114">
        <f t="shared" si="7"/>
        <v>494140</v>
      </c>
    </row>
    <row r="53" spans="1:12" s="9" customFormat="1" ht="13.5" customHeight="1" x14ac:dyDescent="0.25">
      <c r="A53" s="87" t="s">
        <v>19</v>
      </c>
      <c r="B53" s="84">
        <f t="shared" si="5"/>
        <v>19</v>
      </c>
      <c r="C53" s="88">
        <v>0</v>
      </c>
      <c r="D53" s="88">
        <v>0</v>
      </c>
      <c r="E53" s="88">
        <v>0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  <c r="L53" s="114">
        <f t="shared" si="7"/>
        <v>0</v>
      </c>
    </row>
    <row r="54" spans="1:12" s="9" customFormat="1" ht="13.5" customHeight="1" thickBot="1" x14ac:dyDescent="0.3">
      <c r="A54" s="99" t="s">
        <v>104</v>
      </c>
      <c r="B54" s="84">
        <f t="shared" si="5"/>
        <v>20</v>
      </c>
      <c r="C54" s="91">
        <f t="shared" ref="C54:K54" si="9">C35+C47</f>
        <v>4640756</v>
      </c>
      <c r="D54" s="91">
        <f t="shared" si="9"/>
        <v>204788</v>
      </c>
      <c r="E54" s="115">
        <f t="shared" si="9"/>
        <v>2422738</v>
      </c>
      <c r="F54" s="115">
        <f t="shared" si="9"/>
        <v>2221255</v>
      </c>
      <c r="G54" s="91">
        <f t="shared" si="9"/>
        <v>4810278</v>
      </c>
      <c r="H54" s="91">
        <f t="shared" si="9"/>
        <v>0</v>
      </c>
      <c r="I54" s="91">
        <f t="shared" si="9"/>
        <v>7988829</v>
      </c>
      <c r="J54" s="91">
        <f t="shared" si="9"/>
        <v>1213875</v>
      </c>
      <c r="K54" s="91">
        <f t="shared" si="9"/>
        <v>23245</v>
      </c>
      <c r="L54" s="116">
        <f t="shared" si="7"/>
        <v>18881771</v>
      </c>
    </row>
    <row r="56" spans="1:12" x14ac:dyDescent="0.2">
      <c r="B56" s="101"/>
    </row>
    <row r="57" spans="1:12" x14ac:dyDescent="0.2">
      <c r="B57" s="101"/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41EF-3EF3-4F5F-A37A-FA17D223A701}">
  <dimension ref="A1:AO6"/>
  <sheetViews>
    <sheetView showGridLines="0" tabSelected="1" zoomScale="85" zoomScaleNormal="85" workbookViewId="0">
      <selection activeCell="E5" sqref="E5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1" width="17.140625" style="9" customWidth="1"/>
    <col min="12" max="14" width="17.140625" style="5" customWidth="1"/>
    <col min="15" max="18" width="17.140625" style="9" customWidth="1"/>
    <col min="19" max="21" width="17.140625" style="5" customWidth="1"/>
    <col min="22" max="22" width="9.140625" style="5" customWidth="1"/>
    <col min="23" max="16384" width="9.140625" style="5"/>
  </cols>
  <sheetData>
    <row r="1" spans="1:41" s="101" customFormat="1" ht="14.25" customHeight="1" x14ac:dyDescent="0.2">
      <c r="A1" s="7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T1" s="94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</row>
    <row r="2" spans="1:41" s="101" customFormat="1" ht="14.25" customHeight="1" x14ac:dyDescent="0.2">
      <c r="A2" s="71" t="s">
        <v>144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s="9" customFormat="1" ht="14.25" customHeight="1" thickBot="1" x14ac:dyDescent="0.3">
      <c r="U3" s="117" t="s">
        <v>145</v>
      </c>
    </row>
    <row r="4" spans="1:41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4" t="s">
        <v>146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4" t="s">
        <v>147</v>
      </c>
      <c r="U4" s="1" t="s">
        <v>21</v>
      </c>
    </row>
    <row r="5" spans="1:41" s="9" customFormat="1" ht="33" customHeight="1" x14ac:dyDescent="0.25">
      <c r="A5" s="118" t="s">
        <v>148</v>
      </c>
      <c r="B5" s="88">
        <v>1367723</v>
      </c>
      <c r="C5" s="88">
        <v>681766</v>
      </c>
      <c r="D5" s="88">
        <v>459562</v>
      </c>
      <c r="E5" s="88">
        <v>374532</v>
      </c>
      <c r="F5" s="88">
        <v>402861</v>
      </c>
      <c r="G5" s="88">
        <v>624370</v>
      </c>
      <c r="H5" s="88">
        <v>248063</v>
      </c>
      <c r="I5" s="88">
        <v>385373</v>
      </c>
      <c r="J5" s="88">
        <v>556531</v>
      </c>
      <c r="K5" s="88">
        <v>326928</v>
      </c>
      <c r="L5" s="88">
        <v>377947</v>
      </c>
      <c r="M5" s="85">
        <f>SUM(B5:L5)</f>
        <v>5805656</v>
      </c>
      <c r="N5" s="88">
        <v>625676</v>
      </c>
      <c r="O5" s="88">
        <v>639694</v>
      </c>
      <c r="P5" s="88">
        <v>277736</v>
      </c>
      <c r="Q5" s="88">
        <v>239090</v>
      </c>
      <c r="R5" s="88">
        <v>279718</v>
      </c>
      <c r="S5" s="88">
        <v>0</v>
      </c>
      <c r="T5" s="85">
        <f>SUM(N5:S5)</f>
        <v>2061914</v>
      </c>
      <c r="U5" s="86">
        <f>M5+T5</f>
        <v>7867570</v>
      </c>
    </row>
    <row r="6" spans="1:41" s="9" customFormat="1" ht="33" customHeight="1" thickBot="1" x14ac:dyDescent="0.3">
      <c r="A6" s="119" t="s">
        <v>149</v>
      </c>
      <c r="B6" s="120">
        <v>130147</v>
      </c>
      <c r="C6" s="120">
        <v>195116</v>
      </c>
      <c r="D6" s="120">
        <v>191793</v>
      </c>
      <c r="E6" s="120">
        <v>167954</v>
      </c>
      <c r="F6" s="120">
        <v>99163</v>
      </c>
      <c r="G6" s="120">
        <v>222244</v>
      </c>
      <c r="H6" s="120">
        <v>43900</v>
      </c>
      <c r="I6" s="120">
        <v>207115</v>
      </c>
      <c r="J6" s="120">
        <v>123866</v>
      </c>
      <c r="K6" s="120">
        <v>121307</v>
      </c>
      <c r="L6" s="120">
        <v>123354</v>
      </c>
      <c r="M6" s="91">
        <f>SUM(B6:L6)</f>
        <v>1625959</v>
      </c>
      <c r="N6" s="120">
        <v>228146</v>
      </c>
      <c r="O6" s="120">
        <v>157333</v>
      </c>
      <c r="P6" s="120">
        <v>75683</v>
      </c>
      <c r="Q6" s="120">
        <v>74839</v>
      </c>
      <c r="R6" s="120">
        <v>50199</v>
      </c>
      <c r="S6" s="120">
        <v>0</v>
      </c>
      <c r="T6" s="91">
        <f>SUM(N6:S6)</f>
        <v>586200</v>
      </c>
      <c r="U6" s="92">
        <f>M6+T6</f>
        <v>2212159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1'!Print_Area</vt:lpstr>
      <vt:lpstr>'Table 4'!Print_Area</vt:lpstr>
      <vt:lpstr>'Table 5'!Print_Area</vt:lpstr>
      <vt:lpstr>'Table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2023-11-20T12:07:07Z</cp:lastPrinted>
  <dcterms:created xsi:type="dcterms:W3CDTF">2023-11-20T10:59:29Z</dcterms:created>
  <dcterms:modified xsi:type="dcterms:W3CDTF">2023-11-20T12:14:44Z</dcterms:modified>
  <cp:category/>
</cp:coreProperties>
</file>