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3\Web\"/>
    </mc:Choice>
  </mc:AlternateContent>
  <xr:revisionPtr revIDLastSave="0" documentId="13_ncr:1_{494BDFA2-6E74-4273-B31C-43D9FB214E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</sheets>
  <definedNames>
    <definedName name="_xlnm.Print_Area" localSheetId="10">'Tabela 12'!$A$1:$U$6</definedName>
  </definedNames>
  <calcPr calcId="191029"/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 l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G35" i="9"/>
  <c r="G54" i="9" s="1"/>
  <c r="F35" i="9"/>
  <c r="F54" i="9" s="1"/>
  <c r="E35" i="9"/>
  <c r="E54" i="9" s="1"/>
  <c r="D35" i="9"/>
  <c r="D54" i="9" s="1"/>
  <c r="C35" i="9"/>
  <c r="C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C26" i="9" s="1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C25" i="8" s="1"/>
  <c r="B6" i="8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19" i="7" s="1"/>
  <c r="B20" i="7" s="1"/>
  <c r="B21" i="7" s="1"/>
  <c r="B22" i="7" s="1"/>
  <c r="H17" i="7"/>
  <c r="G17" i="7"/>
  <c r="F17" i="7"/>
  <c r="E17" i="7"/>
  <c r="D17" i="7"/>
  <c r="D25" i="7" s="1"/>
  <c r="C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U40" i="6"/>
  <c r="N40" i="6"/>
  <c r="V40" i="6" s="1"/>
  <c r="U39" i="6"/>
  <c r="N39" i="6"/>
  <c r="V39" i="6" s="1"/>
  <c r="U38" i="6"/>
  <c r="N38" i="6"/>
  <c r="V38" i="6" s="1"/>
  <c r="U37" i="6"/>
  <c r="N37" i="6"/>
  <c r="U36" i="6"/>
  <c r="N36" i="6"/>
  <c r="U35" i="6"/>
  <c r="N35" i="6"/>
  <c r="V35" i="6" s="1"/>
  <c r="U34" i="6"/>
  <c r="N34" i="6"/>
  <c r="U33" i="6"/>
  <c r="N33" i="6"/>
  <c r="V33" i="6" s="1"/>
  <c r="U32" i="6"/>
  <c r="N32" i="6"/>
  <c r="V32" i="6" s="1"/>
  <c r="U31" i="6"/>
  <c r="N31" i="6"/>
  <c r="V31" i="6" s="1"/>
  <c r="U30" i="6"/>
  <c r="U42" i="6" s="1"/>
  <c r="N30" i="6"/>
  <c r="U29" i="6"/>
  <c r="N29" i="6"/>
  <c r="U28" i="6"/>
  <c r="N28" i="6"/>
  <c r="V28" i="6" s="1"/>
  <c r="U27" i="6"/>
  <c r="N27" i="6"/>
  <c r="V27" i="6" s="1"/>
  <c r="U26" i="6"/>
  <c r="V26" i="6" s="1"/>
  <c r="N26" i="6"/>
  <c r="U25" i="6"/>
  <c r="N25" i="6"/>
  <c r="V25" i="6" s="1"/>
  <c r="U24" i="6"/>
  <c r="N24" i="6"/>
  <c r="V24" i="6" s="1"/>
  <c r="U23" i="6"/>
  <c r="N23" i="6"/>
  <c r="V23" i="6" s="1"/>
  <c r="U22" i="6"/>
  <c r="N22" i="6"/>
  <c r="U21" i="6"/>
  <c r="N21" i="6"/>
  <c r="U20" i="6"/>
  <c r="N20" i="6"/>
  <c r="U19" i="6"/>
  <c r="N19" i="6"/>
  <c r="V19" i="6" s="1"/>
  <c r="U18" i="6"/>
  <c r="N18" i="6"/>
  <c r="U17" i="6"/>
  <c r="N17" i="6"/>
  <c r="U16" i="6"/>
  <c r="N16" i="6"/>
  <c r="U15" i="6"/>
  <c r="N15" i="6"/>
  <c r="V15" i="6" s="1"/>
  <c r="U14" i="6"/>
  <c r="N14" i="6"/>
  <c r="V14" i="6" s="1"/>
  <c r="U13" i="6"/>
  <c r="N13" i="6"/>
  <c r="V13" i="6" s="1"/>
  <c r="U12" i="6"/>
  <c r="N12" i="6"/>
  <c r="V12" i="6" s="1"/>
  <c r="U11" i="6"/>
  <c r="N11" i="6"/>
  <c r="U10" i="6"/>
  <c r="N10" i="6"/>
  <c r="U9" i="6"/>
  <c r="N9" i="6"/>
  <c r="V9" i="6" s="1"/>
  <c r="U8" i="6"/>
  <c r="N8" i="6"/>
  <c r="V8" i="6" s="1"/>
  <c r="V7" i="6"/>
  <c r="U7" i="6"/>
  <c r="N7" i="6"/>
  <c r="U6" i="6"/>
  <c r="N6" i="6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U41" i="5"/>
  <c r="T41" i="5"/>
  <c r="S41" i="5"/>
  <c r="R41" i="5"/>
  <c r="Q41" i="5"/>
  <c r="P41" i="5"/>
  <c r="O41" i="5"/>
  <c r="M41" i="5"/>
  <c r="L41" i="5"/>
  <c r="K41" i="5"/>
  <c r="J41" i="5"/>
  <c r="I41" i="5"/>
  <c r="H41" i="5"/>
  <c r="G41" i="5"/>
  <c r="F41" i="5"/>
  <c r="E41" i="5"/>
  <c r="D41" i="5"/>
  <c r="C41" i="5"/>
  <c r="U40" i="5"/>
  <c r="N40" i="5"/>
  <c r="V40" i="5" s="1"/>
  <c r="U39" i="5"/>
  <c r="V39" i="5" s="1"/>
  <c r="N39" i="5"/>
  <c r="U38" i="5"/>
  <c r="N38" i="5"/>
  <c r="U37" i="5"/>
  <c r="N37" i="5"/>
  <c r="U36" i="5"/>
  <c r="N36" i="5"/>
  <c r="V36" i="5" s="1"/>
  <c r="U35" i="5"/>
  <c r="N35" i="5"/>
  <c r="V35" i="5" s="1"/>
  <c r="U34" i="5"/>
  <c r="N34" i="5"/>
  <c r="V34" i="5" s="1"/>
  <c r="U33" i="5"/>
  <c r="N33" i="5"/>
  <c r="V33" i="5" s="1"/>
  <c r="U32" i="5"/>
  <c r="N32" i="5"/>
  <c r="V32" i="5" s="1"/>
  <c r="U31" i="5"/>
  <c r="N31" i="5"/>
  <c r="T30" i="5"/>
  <c r="T42" i="5" s="1"/>
  <c r="S30" i="5"/>
  <c r="S42" i="5" s="1"/>
  <c r="R30" i="5"/>
  <c r="R42" i="5" s="1"/>
  <c r="Q30" i="5"/>
  <c r="Q42" i="5" s="1"/>
  <c r="P30" i="5"/>
  <c r="P42" i="5" s="1"/>
  <c r="O30" i="5"/>
  <c r="O42" i="5" s="1"/>
  <c r="M30" i="5"/>
  <c r="M42" i="5" s="1"/>
  <c r="L30" i="5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C30" i="5"/>
  <c r="U29" i="5"/>
  <c r="V29" i="5" s="1"/>
  <c r="N29" i="5"/>
  <c r="U28" i="5"/>
  <c r="N28" i="5"/>
  <c r="U27" i="5"/>
  <c r="N27" i="5"/>
  <c r="V27" i="5" s="1"/>
  <c r="U26" i="5"/>
  <c r="N26" i="5"/>
  <c r="V26" i="5" s="1"/>
  <c r="U25" i="5"/>
  <c r="N25" i="5"/>
  <c r="V25" i="5" s="1"/>
  <c r="U24" i="5"/>
  <c r="N24" i="5"/>
  <c r="U23" i="5"/>
  <c r="N23" i="5"/>
  <c r="V23" i="5" s="1"/>
  <c r="U22" i="5"/>
  <c r="N22" i="5"/>
  <c r="V22" i="5" s="1"/>
  <c r="U21" i="5"/>
  <c r="N21" i="5"/>
  <c r="U20" i="5"/>
  <c r="N20" i="5"/>
  <c r="V20" i="5" s="1"/>
  <c r="U19" i="5"/>
  <c r="N19" i="5"/>
  <c r="V19" i="5" s="1"/>
  <c r="U18" i="5"/>
  <c r="N18" i="5"/>
  <c r="V18" i="5" s="1"/>
  <c r="U17" i="5"/>
  <c r="N17" i="5"/>
  <c r="U16" i="5"/>
  <c r="N16" i="5"/>
  <c r="U15" i="5"/>
  <c r="N15" i="5"/>
  <c r="U14" i="5"/>
  <c r="N14" i="5"/>
  <c r="U13" i="5"/>
  <c r="N13" i="5"/>
  <c r="U12" i="5"/>
  <c r="N12" i="5"/>
  <c r="V12" i="5" s="1"/>
  <c r="U11" i="5"/>
  <c r="N11" i="5"/>
  <c r="V11" i="5" s="1"/>
  <c r="V10" i="5"/>
  <c r="U10" i="5"/>
  <c r="N10" i="5"/>
  <c r="U9" i="5"/>
  <c r="N9" i="5"/>
  <c r="V9" i="5" s="1"/>
  <c r="U8" i="5"/>
  <c r="N8" i="5"/>
  <c r="V8" i="5" s="1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V41" i="4"/>
  <c r="U41" i="4"/>
  <c r="N41" i="4"/>
  <c r="U40" i="4"/>
  <c r="N40" i="4"/>
  <c r="U39" i="4"/>
  <c r="N39" i="4"/>
  <c r="V39" i="4" s="1"/>
  <c r="U38" i="4"/>
  <c r="N38" i="4"/>
  <c r="V38" i="4" s="1"/>
  <c r="U37" i="4"/>
  <c r="N37" i="4"/>
  <c r="V37" i="4" s="1"/>
  <c r="U36" i="4"/>
  <c r="V36" i="4" s="1"/>
  <c r="N36" i="4"/>
  <c r="U35" i="4"/>
  <c r="N35" i="4"/>
  <c r="V35" i="4" s="1"/>
  <c r="U34" i="4"/>
  <c r="N34" i="4"/>
  <c r="V34" i="4" s="1"/>
  <c r="U33" i="4"/>
  <c r="N33" i="4"/>
  <c r="V33" i="4" s="1"/>
  <c r="U32" i="4"/>
  <c r="N32" i="4"/>
  <c r="U31" i="4"/>
  <c r="N31" i="4"/>
  <c r="V31" i="4" s="1"/>
  <c r="U30" i="4"/>
  <c r="U42" i="4" s="1"/>
  <c r="N30" i="4"/>
  <c r="U29" i="4"/>
  <c r="N29" i="4"/>
  <c r="V29" i="4" s="1"/>
  <c r="U28" i="4"/>
  <c r="V28" i="4" s="1"/>
  <c r="N28" i="4"/>
  <c r="U27" i="4"/>
  <c r="N27" i="4"/>
  <c r="V27" i="4" s="1"/>
  <c r="U26" i="4"/>
  <c r="N26" i="4"/>
  <c r="U25" i="4"/>
  <c r="N25" i="4"/>
  <c r="V25" i="4" s="1"/>
  <c r="U24" i="4"/>
  <c r="N24" i="4"/>
  <c r="U23" i="4"/>
  <c r="N23" i="4"/>
  <c r="V23" i="4" s="1"/>
  <c r="U22" i="4"/>
  <c r="N22" i="4"/>
  <c r="U21" i="4"/>
  <c r="N21" i="4"/>
  <c r="U20" i="4"/>
  <c r="V20" i="4" s="1"/>
  <c r="N20" i="4"/>
  <c r="U19" i="4"/>
  <c r="N19" i="4"/>
  <c r="V19" i="4" s="1"/>
  <c r="U18" i="4"/>
  <c r="N18" i="4"/>
  <c r="V18" i="4" s="1"/>
  <c r="V17" i="4"/>
  <c r="U17" i="4"/>
  <c r="N17" i="4"/>
  <c r="U16" i="4"/>
  <c r="N16" i="4"/>
  <c r="V16" i="4" s="1"/>
  <c r="U15" i="4"/>
  <c r="N15" i="4"/>
  <c r="U14" i="4"/>
  <c r="N14" i="4"/>
  <c r="V14" i="4" s="1"/>
  <c r="U13" i="4"/>
  <c r="N13" i="4"/>
  <c r="U12" i="4"/>
  <c r="N12" i="4"/>
  <c r="U11" i="4"/>
  <c r="N11" i="4"/>
  <c r="U10" i="4"/>
  <c r="N10" i="4"/>
  <c r="V10" i="4" s="1"/>
  <c r="V9" i="4"/>
  <c r="U9" i="4"/>
  <c r="N9" i="4"/>
  <c r="U8" i="4"/>
  <c r="N8" i="4"/>
  <c r="V8" i="4" s="1"/>
  <c r="U7" i="4"/>
  <c r="N7" i="4"/>
  <c r="V7" i="4" s="1"/>
  <c r="U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F6" i="2" s="1"/>
  <c r="B9" i="2"/>
  <c r="F8" i="2"/>
  <c r="B8" i="2"/>
  <c r="F7" i="2"/>
  <c r="B7" i="2"/>
  <c r="E6" i="2"/>
  <c r="E25" i="2" s="1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T41" i="1"/>
  <c r="S41" i="1"/>
  <c r="R41" i="1"/>
  <c r="Q41" i="1"/>
  <c r="P41" i="1"/>
  <c r="O41" i="1"/>
  <c r="M41" i="1"/>
  <c r="L41" i="1"/>
  <c r="K41" i="1"/>
  <c r="J41" i="1"/>
  <c r="I41" i="1"/>
  <c r="H41" i="1"/>
  <c r="G41" i="1"/>
  <c r="F41" i="1"/>
  <c r="E41" i="1"/>
  <c r="D41" i="1"/>
  <c r="C41" i="1"/>
  <c r="U40" i="1"/>
  <c r="N40" i="1"/>
  <c r="U39" i="1"/>
  <c r="N39" i="1"/>
  <c r="V39" i="1" s="1"/>
  <c r="V38" i="1"/>
  <c r="U38" i="1"/>
  <c r="N38" i="1"/>
  <c r="U37" i="1"/>
  <c r="N37" i="1"/>
  <c r="V37" i="1" s="1"/>
  <c r="U36" i="1"/>
  <c r="N36" i="1"/>
  <c r="U35" i="1"/>
  <c r="N35" i="1"/>
  <c r="V35" i="1" s="1"/>
  <c r="U34" i="1"/>
  <c r="N34" i="1"/>
  <c r="U33" i="1"/>
  <c r="N33" i="1"/>
  <c r="U32" i="1"/>
  <c r="N32" i="1"/>
  <c r="U31" i="1"/>
  <c r="N31" i="1"/>
  <c r="V31" i="1" s="1"/>
  <c r="T30" i="1"/>
  <c r="T42" i="1" s="1"/>
  <c r="S30" i="1"/>
  <c r="R30" i="1"/>
  <c r="R42" i="1" s="1"/>
  <c r="Q30" i="1"/>
  <c r="Q42" i="1" s="1"/>
  <c r="P30" i="1"/>
  <c r="O30" i="1"/>
  <c r="M30" i="1"/>
  <c r="M42" i="1" s="1"/>
  <c r="L30" i="1"/>
  <c r="L42" i="1" s="1"/>
  <c r="K30" i="1"/>
  <c r="K42" i="1" s="1"/>
  <c r="J30" i="1"/>
  <c r="I30" i="1"/>
  <c r="I42" i="1" s="1"/>
  <c r="H30" i="1"/>
  <c r="H42" i="1" s="1"/>
  <c r="G30" i="1"/>
  <c r="F30" i="1"/>
  <c r="E30" i="1"/>
  <c r="E42" i="1" s="1"/>
  <c r="D30" i="1"/>
  <c r="D42" i="1" s="1"/>
  <c r="C30" i="1"/>
  <c r="C42" i="1" s="1"/>
  <c r="U29" i="1"/>
  <c r="N29" i="1"/>
  <c r="V29" i="1" s="1"/>
  <c r="V28" i="1"/>
  <c r="U28" i="1"/>
  <c r="N28" i="1"/>
  <c r="U27" i="1"/>
  <c r="N27" i="1"/>
  <c r="U26" i="1"/>
  <c r="N26" i="1"/>
  <c r="U25" i="1"/>
  <c r="N25" i="1"/>
  <c r="V25" i="1" s="1"/>
  <c r="U24" i="1"/>
  <c r="N24" i="1"/>
  <c r="V24" i="1" s="1"/>
  <c r="U23" i="1"/>
  <c r="N23" i="1"/>
  <c r="U22" i="1"/>
  <c r="N22" i="1"/>
  <c r="U21" i="1"/>
  <c r="N21" i="1"/>
  <c r="V21" i="1" s="1"/>
  <c r="U20" i="1"/>
  <c r="N20" i="1"/>
  <c r="V20" i="1" s="1"/>
  <c r="U19" i="1"/>
  <c r="N19" i="1"/>
  <c r="U18" i="1"/>
  <c r="N18" i="1"/>
  <c r="U17" i="1"/>
  <c r="N17" i="1"/>
  <c r="U16" i="1"/>
  <c r="N16" i="1"/>
  <c r="V16" i="1" s="1"/>
  <c r="U15" i="1"/>
  <c r="V15" i="1" s="1"/>
  <c r="N15" i="1"/>
  <c r="U14" i="1"/>
  <c r="N14" i="1"/>
  <c r="V14" i="1" s="1"/>
  <c r="U13" i="1"/>
  <c r="N13" i="1"/>
  <c r="U12" i="1"/>
  <c r="N12" i="1"/>
  <c r="V12" i="1" s="1"/>
  <c r="U11" i="1"/>
  <c r="N11" i="1"/>
  <c r="U10" i="1"/>
  <c r="N10" i="1"/>
  <c r="V10" i="1" s="1"/>
  <c r="U9" i="1"/>
  <c r="N9" i="1"/>
  <c r="U8" i="1"/>
  <c r="N8" i="1"/>
  <c r="V8" i="1" s="1"/>
  <c r="U7" i="1"/>
  <c r="V7" i="1" s="1"/>
  <c r="N7" i="1"/>
  <c r="U6" i="1"/>
  <c r="V6" i="1" s="1"/>
  <c r="L19" i="9" l="1"/>
  <c r="L35" i="9"/>
  <c r="L47" i="9"/>
  <c r="H54" i="9"/>
  <c r="E25" i="7"/>
  <c r="G25" i="7"/>
  <c r="H25" i="7"/>
  <c r="B23" i="7"/>
  <c r="F25" i="7"/>
  <c r="I17" i="7"/>
  <c r="V34" i="6"/>
  <c r="V16" i="6"/>
  <c r="V20" i="6"/>
  <c r="V6" i="6"/>
  <c r="V17" i="6"/>
  <c r="V21" i="6"/>
  <c r="V36" i="6"/>
  <c r="V29" i="6"/>
  <c r="V10" i="6"/>
  <c r="V22" i="6"/>
  <c r="V37" i="6"/>
  <c r="V11" i="6"/>
  <c r="V18" i="6"/>
  <c r="V30" i="6"/>
  <c r="V41" i="6"/>
  <c r="V15" i="5"/>
  <c r="N30" i="5"/>
  <c r="V38" i="5"/>
  <c r="D42" i="5"/>
  <c r="L42" i="5"/>
  <c r="N41" i="5"/>
  <c r="V41" i="5" s="1"/>
  <c r="V16" i="5"/>
  <c r="V31" i="5"/>
  <c r="V24" i="5"/>
  <c r="V17" i="5"/>
  <c r="V28" i="5"/>
  <c r="V13" i="5"/>
  <c r="V14" i="5"/>
  <c r="V21" i="5"/>
  <c r="V37" i="5"/>
  <c r="V12" i="4"/>
  <c r="V24" i="4"/>
  <c r="V13" i="4"/>
  <c r="V32" i="4"/>
  <c r="V6" i="4"/>
  <c r="V21" i="4"/>
  <c r="V40" i="4"/>
  <c r="V22" i="4"/>
  <c r="V11" i="4"/>
  <c r="V15" i="4"/>
  <c r="V26" i="4"/>
  <c r="V30" i="4"/>
  <c r="F18" i="2"/>
  <c r="V27" i="1"/>
  <c r="V9" i="1"/>
  <c r="F42" i="1"/>
  <c r="U30" i="1"/>
  <c r="V32" i="1"/>
  <c r="V36" i="1"/>
  <c r="V23" i="1"/>
  <c r="V13" i="1"/>
  <c r="V17" i="1"/>
  <c r="G42" i="1"/>
  <c r="P42" i="1"/>
  <c r="V40" i="1"/>
  <c r="V18" i="1"/>
  <c r="V33" i="1"/>
  <c r="N41" i="1"/>
  <c r="U41" i="1"/>
  <c r="V11" i="1"/>
  <c r="V22" i="1"/>
  <c r="V26" i="1"/>
  <c r="J42" i="1"/>
  <c r="S42" i="1"/>
  <c r="V34" i="1"/>
  <c r="V19" i="1"/>
  <c r="F25" i="2"/>
  <c r="L54" i="9"/>
  <c r="V42" i="4"/>
  <c r="L26" i="9"/>
  <c r="N30" i="1"/>
  <c r="O42" i="1"/>
  <c r="L7" i="9"/>
  <c r="N42" i="6"/>
  <c r="C42" i="5"/>
  <c r="C25" i="7"/>
  <c r="I25" i="7" s="1"/>
  <c r="N42" i="4"/>
  <c r="U30" i="5"/>
  <c r="U42" i="5" s="1"/>
  <c r="V42" i="6" l="1"/>
  <c r="V30" i="5"/>
  <c r="N42" i="5"/>
  <c r="V41" i="1"/>
  <c r="U42" i="1"/>
  <c r="N42" i="1"/>
  <c r="V30" i="1"/>
  <c r="V42" i="5"/>
  <c r="V42" i="1" l="1"/>
</calcChain>
</file>

<file path=xl/sharedStrings.xml><?xml version="1.0" encoding="utf-8"?>
<sst xmlns="http://schemas.openxmlformats.org/spreadsheetml/2006/main" count="611" uniqueCount="156">
  <si>
    <t>Tabela: Primi i shkruar bruto (000mkd) / 2024Q3</t>
  </si>
  <si>
    <t>Klasa e sigurimit</t>
  </si>
  <si>
    <t>MAКEDONIA</t>
  </si>
  <si>
    <t>TRIGLAV</t>
  </si>
  <si>
    <t>SAVA</t>
  </si>
  <si>
    <t>EUROINS</t>
  </si>
  <si>
    <t>EUROLINK</t>
  </si>
  <si>
    <t>GRAWE JO-JETË</t>
  </si>
  <si>
    <t>UNIKA</t>
  </si>
  <si>
    <t>OSIGURITELNA POLISA</t>
  </si>
  <si>
    <t>HALK OSIGURUVANJE</t>
  </si>
  <si>
    <t>KROACIJA JO-JETË</t>
  </si>
  <si>
    <t>ZOIL MAKEDONIJA, sh.a, Manastrir</t>
  </si>
  <si>
    <t>GJITHSEJ JOJETË</t>
  </si>
  <si>
    <t>KROACIA JETË</t>
  </si>
  <si>
    <t>GRAVE</t>
  </si>
  <si>
    <t>VINER JETË</t>
  </si>
  <si>
    <t>UNIKA JETË</t>
  </si>
  <si>
    <t>TRIGLAV JETË</t>
  </si>
  <si>
    <t>PRVA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</si>
  <si>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</si>
  <si>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</si>
  <si>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</si>
  <si>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</si>
  <si>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</si>
  <si>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</si>
  <si>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</si>
  <si>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</si>
  <si>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</si>
  <si>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</si>
  <si>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</si>
  <si>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</si>
  <si>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</si>
  <si>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</si>
  <si>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</si>
  <si>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</si>
  <si>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</si>
  <si>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</si>
  <si>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</si>
  <si>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</si>
  <si>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</si>
  <si>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</si>
  <si>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</si>
  <si>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</si>
  <si>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</si>
  <si>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</si>
  <si>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</si>
  <si>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</si>
  <si>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</si>
  <si>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</si>
  <si>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</si>
  <si>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</si>
  <si>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</si>
  <si>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</si>
  <si>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</si>
  <si>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</si>
  <si>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</si>
  <si>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</si>
  <si>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</si>
  <si>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</si>
  <si>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</si>
  <si>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</si>
  <si>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</si>
  <si>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</si>
  <si>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</si>
  <si>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</si>
  <si>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</si>
  <si>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</si>
  <si>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</si>
  <si>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</si>
  <si>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</si>
  <si>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</si>
  <si>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</si>
  <si>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</si>
  <si>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</si>
  <si>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</si>
  <si>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</si>
  <si>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</si>
  <si>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</si>
  <si>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</si>
  <si>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</si>
  <si>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</si>
  <si>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</si>
  <si>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</si>
  <si>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</si>
  <si>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</si>
  <si>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</si>
  <si>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</si>
  <si>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</si>
  <si>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</si>
  <si>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</si>
  <si>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</si>
  <si>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</si>
  <si>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</si>
  <si>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</si>
  <si>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t>Tabela: Struktura e primit, sipas shoqërive të sigurimeve / 2024Q3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</si>
  <si>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</si>
  <si>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</si>
  <si>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</si>
  <si>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</si>
  <si>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</si>
  <si>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</si>
  <si>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</si>
  <si>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</si>
  <si>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</si>
  <si>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</si>
  <si>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>Tabela: Struktura e primit, sipas klasave të sigurimeve / 2024Q3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</si>
  <si>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</si>
  <si>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</si>
  <si>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</si>
  <si>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</si>
  <si>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</si>
  <si>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>Tabela: Numri i kontratave të lidhura / 2024Q3</t>
  </si>
  <si>
    <t>Tabela: Dëme të paguara (të likuiduara) bruto (000mkd) / 2024Q3</t>
  </si>
  <si>
    <t>Tabela: Numri i dëmeve të likuiduara / 2024Q3</t>
  </si>
  <si>
    <t>Tabela: Struktura e dëmeve, sipas shoqërive për sigurime  / 2024Q3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</si>
  <si>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</si>
  <si>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</si>
  <si>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</si>
  <si>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</si>
  <si>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</si>
  <si>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</si>
  <si>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</si>
  <si>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</si>
  <si>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</si>
  <si>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</si>
  <si>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</si>
  <si>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t>Tabela: Shpenzime / 2024Q3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</si>
  <si>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</si>
  <si>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</si>
  <si>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</si>
  <si>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</si>
  <si>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>Tabela: Rezervat teknike bruto / 2024Q3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</si>
  <si>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</si>
  <si>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</si>
  <si>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</si>
  <si>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</si>
  <si>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</si>
  <si>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</si>
  <si>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</si>
  <si>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</si>
  <si>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</si>
  <si>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</si>
  <si>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</si>
  <si>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t>Tabela: Rezervat teknike neto / 2024Q3</t>
  </si>
  <si>
    <t>Tabela: Kapitali dhe marzhi i aftësisë paguese / 2024Q3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</si>
  <si>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</si>
  <si>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</si>
  <si>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</si>
  <si>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</si>
  <si>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</si>
  <si>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AGJENCIA E MBIKËQYRJES SË SIGURIMEVE</t>
  </si>
  <si>
    <t>Republika e Maqedonisë së Veriut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</si>
  <si>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1.1-30.6.2024                                                                                                                                                                                                                                                     </t>
  </si>
  <si>
    <t>Shkup, 2024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</si>
  <si>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30.9.2024: 1 EUR =  61.4925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</si>
</sst>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5" borderId="43" xfId="1" applyNumberFormat="1" applyFont="1" applyFill="1" applyBorder="1" applyAlignment="1">
      <alignment horizontal="center"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20" fillId="3" borderId="0" xfId="3" applyFont="1" applyFill="1" applyAlignment="1">
      <alignment horizontal="center" wrapText="1"/>
    </xf>
    <xf numFmtId="0" fontId="20" fillId="3" borderId="0" xfId="3" applyFont="1" applyFill="1" applyAlignment="1">
      <alignment horizontal="center" wrapText="1"/>
    </xf>
    <xf numFmtId="0" fontId="21" fillId="3" borderId="0" xfId="3" applyFont="1" applyFill="1"/>
    <xf numFmtId="0" fontId="22" fillId="3" borderId="62" xfId="3" applyFont="1" applyFill="1" applyBorder="1" applyAlignment="1">
      <alignment horizontal="center" vertical="center" wrapText="1"/>
    </xf>
    <xf numFmtId="0" fontId="22" fillId="3" borderId="0" xfId="3" applyFont="1" applyFill="1" applyAlignment="1">
      <alignment horizontal="center" vertical="center" wrapText="1"/>
    </xf>
    <xf numFmtId="0" fontId="22" fillId="3" borderId="63" xfId="3" applyFont="1" applyFill="1" applyBorder="1" applyAlignment="1">
      <alignment horizontal="center" vertical="center" wrapText="1"/>
    </xf>
    <xf numFmtId="0" fontId="23" fillId="3" borderId="62" xfId="3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0" fontId="23" fillId="3" borderId="63" xfId="3" applyFont="1" applyFill="1" applyBorder="1" applyAlignment="1">
      <alignment vertical="center" wrapText="1"/>
    </xf>
    <xf numFmtId="0" fontId="24" fillId="3" borderId="62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 vertical="center" wrapText="1"/>
    </xf>
    <xf numFmtId="0" fontId="24" fillId="3" borderId="6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/>
    </xf>
    <xf numFmtId="0" fontId="26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</cellXfs>
  <cellStyles count="4">
    <cellStyle name="Normal" xfId="0" builtinId="0"/>
    <cellStyle name="Normal 2" xfId="3" xr:uid="{D6A932FF-39E7-4E5D-8B11-7D043C1F633B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UNIKA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1795206</c:v>
                </c:pt>
                <c:pt idx="1">
                  <c:v>792515</c:v>
                </c:pt>
                <c:pt idx="2">
                  <c:v>457924</c:v>
                </c:pt>
                <c:pt idx="3">
                  <c:v>413782</c:v>
                </c:pt>
                <c:pt idx="4">
                  <c:v>696126</c:v>
                </c:pt>
                <c:pt idx="5">
                  <c:v>271455</c:v>
                </c:pt>
                <c:pt idx="6">
                  <c:v>442919</c:v>
                </c:pt>
                <c:pt idx="7">
                  <c:v>588034</c:v>
                </c:pt>
                <c:pt idx="8">
                  <c:v>398524</c:v>
                </c:pt>
                <c:pt idx="9">
                  <c:v>388772</c:v>
                </c:pt>
                <c:pt idx="10">
                  <c:v>193051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MAКEDONIA</c:v>
                </c:pt>
                <c:pt idx="1">
                  <c:v>TRIGLAV</c:v>
                </c:pt>
                <c:pt idx="2">
                  <c:v>SAVA</c:v>
                </c:pt>
                <c:pt idx="3">
                  <c:v>EUROINS</c:v>
                </c:pt>
                <c:pt idx="4">
                  <c:v>EUROLINK</c:v>
                </c:pt>
                <c:pt idx="5">
                  <c:v>GRAWE JO-JETË</c:v>
                </c:pt>
                <c:pt idx="6">
                  <c:v>UNIKA</c:v>
                </c:pt>
                <c:pt idx="7">
                  <c:v>OSIGURITELNA POLISA</c:v>
                </c:pt>
                <c:pt idx="8">
                  <c:v>HALK OSIGURUVANJE</c:v>
                </c:pt>
                <c:pt idx="9">
                  <c:v>KROACIJA JO-JETË</c:v>
                </c:pt>
                <c:pt idx="10">
                  <c:v>ZOIL MAKEDONIJA, sh.a, Manastrir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240855</c:v>
                </c:pt>
                <c:pt idx="1">
                  <c:v>205970</c:v>
                </c:pt>
                <c:pt idx="2">
                  <c:v>214147</c:v>
                </c:pt>
                <c:pt idx="3">
                  <c:v>151492</c:v>
                </c:pt>
                <c:pt idx="4">
                  <c:v>239369</c:v>
                </c:pt>
                <c:pt idx="5">
                  <c:v>112037</c:v>
                </c:pt>
                <c:pt idx="6">
                  <c:v>234130</c:v>
                </c:pt>
                <c:pt idx="7">
                  <c:v>140227</c:v>
                </c:pt>
                <c:pt idx="8">
                  <c:v>144933</c:v>
                </c:pt>
                <c:pt idx="9">
                  <c:v>183245</c:v>
                </c:pt>
                <c:pt idx="10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819471"/>
        <c:axId val="1124156813"/>
      </c:barChart>
      <c:catAx>
        <c:axId val="1097819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124156813"/>
        <c:crosses val="autoZero"/>
        <c:auto val="0"/>
        <c:lblAlgn val="ctr"/>
        <c:lblOffset val="100"/>
        <c:noMultiLvlLbl val="0"/>
      </c:catAx>
      <c:valAx>
        <c:axId val="112415681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97819471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12'!$N$5:$S$5</c:f>
              <c:numCache>
                <c:formatCode>#,##0</c:formatCode>
                <c:ptCount val="6"/>
                <c:pt idx="0">
                  <c:v>657104</c:v>
                </c:pt>
                <c:pt idx="1">
                  <c:v>733860</c:v>
                </c:pt>
                <c:pt idx="2">
                  <c:v>313221</c:v>
                </c:pt>
                <c:pt idx="3">
                  <c:v>268680</c:v>
                </c:pt>
                <c:pt idx="4">
                  <c:v>321669</c:v>
                </c:pt>
                <c:pt idx="5">
                  <c:v>213954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12'!$N$4:$S$4</c:f>
              <c:strCache>
                <c:ptCount val="6"/>
                <c:pt idx="0">
                  <c:v>KROACIA JETË</c:v>
                </c:pt>
                <c:pt idx="1">
                  <c:v>GRAVE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  <c:pt idx="5">
                  <c:v>PRVA JETË</c:v>
                </c:pt>
              </c:strCache>
            </c:strRef>
          </c:cat>
          <c:val>
            <c:numRef>
              <c:f>'Tabela 12'!$N$6:$S$6</c:f>
              <c:numCache>
                <c:formatCode>#,##0</c:formatCode>
                <c:ptCount val="6"/>
                <c:pt idx="0">
                  <c:v>243077</c:v>
                </c:pt>
                <c:pt idx="1">
                  <c:v>161167</c:v>
                </c:pt>
                <c:pt idx="2">
                  <c:v>94652</c:v>
                </c:pt>
                <c:pt idx="3">
                  <c:v>82039</c:v>
                </c:pt>
                <c:pt idx="4">
                  <c:v>75060</c:v>
                </c:pt>
                <c:pt idx="5">
                  <c:v>1563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[0]!Tabela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47041621"/>
        <c:axId val="1847011949"/>
      </c:barChart>
      <c:catAx>
        <c:axId val="-194704162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847011949"/>
        <c:crosses val="autoZero"/>
        <c:auto val="0"/>
        <c:lblAlgn val="ctr"/>
        <c:lblOffset val="100"/>
        <c:noMultiLvlLbl val="0"/>
      </c:catAx>
      <c:valAx>
        <c:axId val="184701194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947041621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19</xdr:row>
      <xdr:rowOff>133350</xdr:rowOff>
    </xdr:from>
    <xdr:ext cx="3209925" cy="2505075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C0A142D-4532-40CE-9FA4-9586ECF8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4025" y="4143375"/>
          <a:ext cx="3209925" cy="250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428625</xdr:colOff>
      <xdr:row>1</xdr:row>
      <xdr:rowOff>66675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C0C49007-8388-4708-827C-962F7D7A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47825" y="266700"/>
          <a:ext cx="1419225" cy="14192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BFFE-087A-44B5-A0C7-5617A61C9970}">
  <dimension ref="A1:K46"/>
  <sheetViews>
    <sheetView showGridLines="0" tabSelected="1" zoomScale="70" zoomScaleNormal="70" workbookViewId="0">
      <selection activeCell="A47" sqref="A47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25">
      <c r="A4" s="143"/>
      <c r="B4" s="144"/>
      <c r="C4" s="144"/>
      <c r="D4" s="144"/>
      <c r="E4" s="144"/>
      <c r="F4" s="146" t="s">
        <v>151</v>
      </c>
      <c r="G4" s="146"/>
      <c r="H4" s="146"/>
      <c r="I4" s="144"/>
      <c r="J4" s="144"/>
      <c r="K4" s="145"/>
    </row>
    <row r="5" spans="1:11" ht="21" customHeight="1" x14ac:dyDescent="0.25">
      <c r="A5" s="143"/>
      <c r="B5" s="144"/>
      <c r="C5" s="144"/>
      <c r="D5" s="144"/>
      <c r="E5" s="144"/>
      <c r="F5" s="146"/>
      <c r="G5" s="146"/>
      <c r="H5" s="146"/>
      <c r="I5" s="144"/>
      <c r="J5" s="144"/>
      <c r="K5" s="145"/>
    </row>
    <row r="6" spans="1:11" ht="21" customHeight="1" x14ac:dyDescent="0.25">
      <c r="A6" s="143"/>
      <c r="B6" s="144"/>
      <c r="C6" s="144"/>
      <c r="D6" s="144"/>
      <c r="E6" s="144"/>
      <c r="F6" s="146"/>
      <c r="G6" s="146"/>
      <c r="H6" s="146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7"/>
      <c r="G7" s="147"/>
      <c r="H7" s="147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8"/>
      <c r="G8" s="148"/>
      <c r="H8" s="144"/>
      <c r="I8" s="144"/>
      <c r="J8" s="144"/>
      <c r="K8" s="145"/>
    </row>
    <row r="9" spans="1:11" ht="15" customHeight="1" x14ac:dyDescent="0.25">
      <c r="A9" s="149" t="s">
        <v>152</v>
      </c>
      <c r="B9" s="150"/>
      <c r="C9" s="150"/>
      <c r="D9" s="150"/>
      <c r="E9" s="150"/>
      <c r="F9" s="150"/>
      <c r="G9" s="150"/>
      <c r="H9" s="150"/>
      <c r="I9" s="150"/>
      <c r="J9" s="150"/>
      <c r="K9" s="151"/>
    </row>
    <row r="10" spans="1:11" ht="15" customHeight="1" x14ac:dyDescent="0.25">
      <c r="A10" s="149"/>
      <c r="B10" s="150"/>
      <c r="C10" s="150"/>
      <c r="D10" s="150"/>
      <c r="E10" s="150"/>
      <c r="F10" s="150"/>
      <c r="G10" s="150"/>
      <c r="H10" s="150"/>
      <c r="I10" s="150"/>
      <c r="J10" s="150"/>
      <c r="K10" s="151"/>
    </row>
    <row r="11" spans="1:11" ht="15" customHeight="1" x14ac:dyDescent="0.25">
      <c r="A11" s="152"/>
      <c r="B11" s="153"/>
      <c r="C11" s="153"/>
      <c r="D11" s="153"/>
      <c r="E11" s="153"/>
      <c r="F11" s="153"/>
      <c r="G11" s="153"/>
      <c r="H11" s="153"/>
      <c r="I11" s="153"/>
      <c r="J11" s="153"/>
      <c r="K11" s="154"/>
    </row>
    <row r="12" spans="1:11" ht="15" customHeight="1" x14ac:dyDescent="0.25">
      <c r="A12" s="152"/>
      <c r="B12" s="153"/>
      <c r="C12" s="153"/>
      <c r="D12" s="153"/>
      <c r="E12" s="153"/>
      <c r="F12" s="153"/>
      <c r="G12" s="153"/>
      <c r="H12" s="153"/>
      <c r="I12" s="153"/>
      <c r="J12" s="153"/>
      <c r="K12" s="154"/>
    </row>
    <row r="13" spans="1:11" ht="15" customHeight="1" x14ac:dyDescent="0.25">
      <c r="A13" s="152"/>
      <c r="B13" s="153"/>
      <c r="C13" s="153"/>
      <c r="D13" s="153"/>
      <c r="E13" s="153"/>
      <c r="F13" s="153"/>
      <c r="G13" s="153"/>
      <c r="H13" s="153"/>
      <c r="I13" s="153"/>
      <c r="J13" s="153"/>
      <c r="K13" s="154"/>
    </row>
    <row r="14" spans="1:11" ht="15" customHeight="1" x14ac:dyDescent="0.25">
      <c r="A14" s="155" t="s">
        <v>153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7"/>
    </row>
    <row r="15" spans="1:11" ht="15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156"/>
      <c r="K15" s="157"/>
    </row>
    <row r="16" spans="1:11" ht="15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156"/>
      <c r="K16" s="157"/>
    </row>
    <row r="17" spans="1:11" ht="15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6"/>
      <c r="K17" s="157"/>
    </row>
    <row r="18" spans="1:11" ht="15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156"/>
      <c r="K18" s="157"/>
    </row>
    <row r="19" spans="1:11" ht="15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7"/>
    </row>
    <row r="20" spans="1:11" ht="15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1" ht="15" customHeight="1" x14ac:dyDescent="0.25">
      <c r="A21" s="143"/>
      <c r="B21" s="144"/>
      <c r="C21" s="144"/>
      <c r="D21" s="144"/>
      <c r="E21" s="144"/>
      <c r="F21" s="144"/>
      <c r="G21" s="144"/>
      <c r="H21" s="144"/>
      <c r="I21" s="144"/>
      <c r="J21" s="144"/>
      <c r="K21" s="145"/>
    </row>
    <row r="22" spans="1:11" x14ac:dyDescent="0.25">
      <c r="A22" s="143"/>
      <c r="B22" s="144"/>
      <c r="C22" s="144"/>
      <c r="D22" s="144"/>
      <c r="E22" s="144"/>
      <c r="F22" s="144"/>
      <c r="G22" s="144"/>
      <c r="H22" s="144"/>
      <c r="I22" s="144"/>
      <c r="J22" s="144"/>
      <c r="K22" s="145"/>
    </row>
    <row r="23" spans="1:11" x14ac:dyDescent="0.25">
      <c r="A23" s="143"/>
      <c r="B23" s="144"/>
      <c r="C23" s="144"/>
      <c r="D23" s="144"/>
      <c r="E23" s="144"/>
      <c r="F23" s="144"/>
      <c r="G23" s="144"/>
      <c r="H23" s="144"/>
      <c r="I23" s="144"/>
      <c r="J23" s="144"/>
      <c r="K23" s="145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58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44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ht="18.75" customHeight="1" x14ac:dyDescent="0.35">
      <c r="A37" s="143"/>
      <c r="B37" s="144"/>
      <c r="C37" s="144"/>
      <c r="D37" s="159" t="s">
        <v>154</v>
      </c>
      <c r="E37" s="159"/>
      <c r="F37" s="159"/>
      <c r="G37" s="159"/>
      <c r="H37" s="159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x14ac:dyDescent="0.25">
      <c r="A40" s="143"/>
      <c r="B40" s="144"/>
      <c r="C40" s="144"/>
      <c r="D40" s="144"/>
      <c r="E40" s="144"/>
      <c r="F40" s="144"/>
      <c r="G40" s="144"/>
      <c r="H40" s="144"/>
      <c r="I40" s="144"/>
      <c r="J40" s="144"/>
      <c r="K40" s="145"/>
    </row>
    <row r="41" spans="1:11" ht="15.75" thickBot="1" x14ac:dyDescent="0.3">
      <c r="A41" s="160"/>
      <c r="B41" s="161"/>
      <c r="C41" s="161"/>
      <c r="D41" s="161"/>
      <c r="E41" s="161"/>
      <c r="F41" s="161"/>
      <c r="G41" s="161"/>
      <c r="H41" s="161"/>
      <c r="I41" s="161"/>
      <c r="J41" s="161"/>
      <c r="K41" s="162"/>
    </row>
    <row r="42" spans="1:11" ht="15.75" thickTop="1" x14ac:dyDescent="0.25"/>
    <row r="43" spans="1:11" ht="15" customHeight="1" x14ac:dyDescent="0.25">
      <c r="A43" s="163" t="s">
        <v>155</v>
      </c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ht="4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BF12-1E2E-47FD-BC36-1665CCACFE2F}">
  <dimension ref="A1:Y59"/>
  <sheetViews>
    <sheetView showGridLines="0" zoomScale="80" zoomScaleNormal="80" workbookViewId="0">
      <selection activeCell="C24" sqref="C24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0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38.25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85625</v>
      </c>
      <c r="D6" s="37">
        <v>108374</v>
      </c>
      <c r="E6" s="37">
        <v>62125</v>
      </c>
      <c r="F6" s="37">
        <v>37438</v>
      </c>
      <c r="G6" s="37">
        <v>73311</v>
      </c>
      <c r="H6" s="37">
        <v>21043</v>
      </c>
      <c r="I6" s="37">
        <v>44340</v>
      </c>
      <c r="J6" s="37">
        <v>37507</v>
      </c>
      <c r="K6" s="37">
        <v>48289</v>
      </c>
      <c r="L6" s="37">
        <v>106515</v>
      </c>
      <c r="M6" s="37">
        <v>1331</v>
      </c>
      <c r="N6" s="38">
        <f>SUM(C6:M6)</f>
        <v>625898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0">SUM(O6:T6)</f>
        <v>0</v>
      </c>
      <c r="V6" s="40">
        <f t="shared" ref="V6:V41" si="1">N6+U6</f>
        <v>625898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206521</v>
      </c>
      <c r="D7" s="37">
        <v>183756</v>
      </c>
      <c r="E7" s="37">
        <v>84394</v>
      </c>
      <c r="F7" s="37">
        <v>29927</v>
      </c>
      <c r="G7" s="37">
        <v>158721</v>
      </c>
      <c r="H7" s="37">
        <v>0</v>
      </c>
      <c r="I7" s="37">
        <v>98626</v>
      </c>
      <c r="J7" s="37">
        <v>0</v>
      </c>
      <c r="K7" s="37">
        <v>108259</v>
      </c>
      <c r="L7" s="37">
        <v>199249</v>
      </c>
      <c r="M7" s="37">
        <v>0</v>
      </c>
      <c r="N7" s="41">
        <f>SUM(C7:M7)</f>
        <v>1069453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0"/>
        <v>0</v>
      </c>
      <c r="V7" s="44">
        <f t="shared" si="1"/>
        <v>1069453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145184</v>
      </c>
      <c r="D8" s="37">
        <v>131578</v>
      </c>
      <c r="E8" s="37">
        <v>189177</v>
      </c>
      <c r="F8" s="37">
        <v>61410</v>
      </c>
      <c r="G8" s="37">
        <v>101211</v>
      </c>
      <c r="H8" s="37">
        <v>21218</v>
      </c>
      <c r="I8" s="37">
        <v>80799</v>
      </c>
      <c r="J8" s="37">
        <v>92753</v>
      </c>
      <c r="K8" s="37">
        <v>102162</v>
      </c>
      <c r="L8" s="37">
        <v>80526</v>
      </c>
      <c r="M8" s="37">
        <v>4949</v>
      </c>
      <c r="N8" s="41">
        <f>SUM(C8:M8)</f>
        <v>1010967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0"/>
        <v>0</v>
      </c>
      <c r="V8" s="44">
        <f t="shared" si="1"/>
        <v>1010967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>SUM(C9:M9)</f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0"/>
        <v>0</v>
      </c>
      <c r="V9" s="44">
        <f t="shared" si="1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907</v>
      </c>
      <c r="E10" s="37">
        <v>0</v>
      </c>
      <c r="F10" s="37">
        <v>0</v>
      </c>
      <c r="G10" s="37">
        <v>76326</v>
      </c>
      <c r="H10" s="37">
        <v>0</v>
      </c>
      <c r="I10" s="37">
        <v>0</v>
      </c>
      <c r="J10" s="37">
        <v>562</v>
      </c>
      <c r="K10" s="37">
        <v>0</v>
      </c>
      <c r="L10" s="37">
        <v>0</v>
      </c>
      <c r="M10" s="37">
        <v>0</v>
      </c>
      <c r="N10" s="41">
        <f>SUM(C10:M10)</f>
        <v>77795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0"/>
        <v>0</v>
      </c>
      <c r="V10" s="44">
        <f t="shared" si="1"/>
        <v>77795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181</v>
      </c>
      <c r="D11" s="37">
        <v>161</v>
      </c>
      <c r="E11" s="37">
        <v>965</v>
      </c>
      <c r="F11" s="37">
        <v>0</v>
      </c>
      <c r="G11" s="37">
        <v>48</v>
      </c>
      <c r="H11" s="37">
        <v>0</v>
      </c>
      <c r="I11" s="37">
        <v>23</v>
      </c>
      <c r="J11" s="37">
        <v>420</v>
      </c>
      <c r="K11" s="37">
        <v>114</v>
      </c>
      <c r="L11" s="37">
        <v>0</v>
      </c>
      <c r="M11" s="37">
        <v>0</v>
      </c>
      <c r="N11" s="41">
        <f>SUM(C11:M11)</f>
        <v>1912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0"/>
        <v>0</v>
      </c>
      <c r="V11" s="44">
        <f t="shared" si="1"/>
        <v>1912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17612</v>
      </c>
      <c r="D12" s="37">
        <v>30664</v>
      </c>
      <c r="E12" s="37">
        <v>3034</v>
      </c>
      <c r="F12" s="37">
        <v>16146</v>
      </c>
      <c r="G12" s="37">
        <v>4332</v>
      </c>
      <c r="H12" s="37">
        <v>0</v>
      </c>
      <c r="I12" s="37">
        <v>11561</v>
      </c>
      <c r="J12" s="37">
        <v>3146</v>
      </c>
      <c r="K12" s="37">
        <v>5482</v>
      </c>
      <c r="L12" s="37">
        <v>2777</v>
      </c>
      <c r="M12" s="37">
        <v>0</v>
      </c>
      <c r="N12" s="41">
        <f>SUM(C12:M12)</f>
        <v>94754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0"/>
        <v>0</v>
      </c>
      <c r="V12" s="44">
        <f t="shared" si="1"/>
        <v>94754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187743</v>
      </c>
      <c r="D13" s="37">
        <v>79859</v>
      </c>
      <c r="E13" s="37">
        <v>75808</v>
      </c>
      <c r="F13" s="37">
        <v>48572</v>
      </c>
      <c r="G13" s="37">
        <v>219412</v>
      </c>
      <c r="H13" s="37">
        <v>2816</v>
      </c>
      <c r="I13" s="37">
        <v>45361</v>
      </c>
      <c r="J13" s="37">
        <v>47827</v>
      </c>
      <c r="K13" s="37">
        <v>62262</v>
      </c>
      <c r="L13" s="37">
        <v>53251</v>
      </c>
      <c r="M13" s="37">
        <v>361</v>
      </c>
      <c r="N13" s="41">
        <f>SUM(C13:M13)</f>
        <v>823272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0"/>
        <v>0</v>
      </c>
      <c r="V13" s="44">
        <f t="shared" si="1"/>
        <v>823272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362455</v>
      </c>
      <c r="D14" s="37">
        <v>209322</v>
      </c>
      <c r="E14" s="37">
        <v>142959</v>
      </c>
      <c r="F14" s="37">
        <v>156534</v>
      </c>
      <c r="G14" s="37">
        <v>88615</v>
      </c>
      <c r="H14" s="37">
        <v>1948</v>
      </c>
      <c r="I14" s="37">
        <v>182870</v>
      </c>
      <c r="J14" s="37">
        <v>20663</v>
      </c>
      <c r="K14" s="37">
        <v>44839</v>
      </c>
      <c r="L14" s="37">
        <v>58934</v>
      </c>
      <c r="M14" s="37">
        <v>130</v>
      </c>
      <c r="N14" s="41">
        <f>SUM(C14:M14)</f>
        <v>1269269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0"/>
        <v>0</v>
      </c>
      <c r="V14" s="44">
        <f t="shared" si="1"/>
        <v>1269269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550199</v>
      </c>
      <c r="D15" s="37">
        <v>289181</v>
      </c>
      <c r="E15" s="37">
        <v>218767</v>
      </c>
      <c r="F15" s="37">
        <v>205106</v>
      </c>
      <c r="G15" s="37">
        <v>308027</v>
      </c>
      <c r="H15" s="37">
        <v>4764</v>
      </c>
      <c r="I15" s="37">
        <v>228231</v>
      </c>
      <c r="J15" s="37">
        <v>68490</v>
      </c>
      <c r="K15" s="37">
        <v>107101</v>
      </c>
      <c r="L15" s="37">
        <v>112185</v>
      </c>
      <c r="M15" s="37">
        <v>491</v>
      </c>
      <c r="N15" s="41">
        <f>SUM(C15:M15)</f>
        <v>2092542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0"/>
        <v>0</v>
      </c>
      <c r="V15" s="44">
        <f t="shared" si="1"/>
        <v>2092542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38853</v>
      </c>
      <c r="D16" s="47">
        <v>81505</v>
      </c>
      <c r="E16" s="47">
        <v>98620</v>
      </c>
      <c r="F16" s="47">
        <v>158823</v>
      </c>
      <c r="G16" s="47">
        <v>32176</v>
      </c>
      <c r="H16" s="47">
        <v>1952</v>
      </c>
      <c r="I16" s="47">
        <v>9026</v>
      </c>
      <c r="J16" s="47">
        <v>12151</v>
      </c>
      <c r="K16" s="47">
        <v>8174</v>
      </c>
      <c r="L16" s="47">
        <v>36689</v>
      </c>
      <c r="M16" s="47">
        <v>209</v>
      </c>
      <c r="N16" s="48">
        <f>SUM(C16:M16)</f>
        <v>478178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0"/>
        <v>0</v>
      </c>
      <c r="V16" s="51">
        <f t="shared" si="1"/>
        <v>478178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511345</v>
      </c>
      <c r="D17" s="47">
        <v>207676</v>
      </c>
      <c r="E17" s="47">
        <v>120146</v>
      </c>
      <c r="F17" s="47">
        <v>46283</v>
      </c>
      <c r="G17" s="47">
        <v>275851</v>
      </c>
      <c r="H17" s="47">
        <v>2812</v>
      </c>
      <c r="I17" s="47">
        <v>219205</v>
      </c>
      <c r="J17" s="47">
        <v>56339</v>
      </c>
      <c r="K17" s="47">
        <v>98927</v>
      </c>
      <c r="L17" s="47">
        <v>75496</v>
      </c>
      <c r="M17" s="47">
        <v>282</v>
      </c>
      <c r="N17" s="48">
        <f>SUM(C17:M17)</f>
        <v>1614362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0"/>
        <v>0</v>
      </c>
      <c r="V17" s="51">
        <f t="shared" si="1"/>
        <v>1614362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729222</v>
      </c>
      <c r="D18" s="37">
        <v>365033</v>
      </c>
      <c r="E18" s="37">
        <v>405430</v>
      </c>
      <c r="F18" s="37">
        <v>372071</v>
      </c>
      <c r="G18" s="37">
        <v>336107</v>
      </c>
      <c r="H18" s="37">
        <v>488828</v>
      </c>
      <c r="I18" s="37">
        <v>615524</v>
      </c>
      <c r="J18" s="37">
        <v>417890</v>
      </c>
      <c r="K18" s="37">
        <v>288515</v>
      </c>
      <c r="L18" s="37">
        <v>413970</v>
      </c>
      <c r="M18" s="37">
        <v>39391</v>
      </c>
      <c r="N18" s="41">
        <f>SUM(C18:M18)</f>
        <v>4471981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0"/>
        <v>0</v>
      </c>
      <c r="V18" s="44">
        <f t="shared" si="1"/>
        <v>4471981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527955</v>
      </c>
      <c r="D19" s="47">
        <v>248732</v>
      </c>
      <c r="E19" s="47">
        <v>279046</v>
      </c>
      <c r="F19" s="47">
        <v>202853</v>
      </c>
      <c r="G19" s="47">
        <v>241535</v>
      </c>
      <c r="H19" s="47">
        <v>374922</v>
      </c>
      <c r="I19" s="47">
        <v>455403</v>
      </c>
      <c r="J19" s="47">
        <v>308508</v>
      </c>
      <c r="K19" s="47">
        <v>201946</v>
      </c>
      <c r="L19" s="47">
        <v>304290</v>
      </c>
      <c r="M19" s="47">
        <v>29828</v>
      </c>
      <c r="N19" s="48">
        <f>SUM(C19:M19)</f>
        <v>3175018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0"/>
        <v>0</v>
      </c>
      <c r="V19" s="51">
        <f t="shared" si="1"/>
        <v>3175018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172998</v>
      </c>
      <c r="D20" s="47">
        <v>99277</v>
      </c>
      <c r="E20" s="47">
        <v>106867</v>
      </c>
      <c r="F20" s="47">
        <v>65694</v>
      </c>
      <c r="G20" s="47">
        <v>88179</v>
      </c>
      <c r="H20" s="47">
        <v>107640</v>
      </c>
      <c r="I20" s="47">
        <v>151098</v>
      </c>
      <c r="J20" s="47">
        <v>101403</v>
      </c>
      <c r="K20" s="47">
        <v>61662</v>
      </c>
      <c r="L20" s="47">
        <v>102922</v>
      </c>
      <c r="M20" s="47">
        <v>7789</v>
      </c>
      <c r="N20" s="48">
        <f>SUM(C20:M20)</f>
        <v>1065529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0"/>
        <v>0</v>
      </c>
      <c r="V20" s="51">
        <f t="shared" si="1"/>
        <v>1065529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11278</v>
      </c>
      <c r="D21" s="47">
        <v>1499</v>
      </c>
      <c r="E21" s="47">
        <v>1367</v>
      </c>
      <c r="F21" s="47">
        <v>98505</v>
      </c>
      <c r="G21" s="47">
        <v>1452</v>
      </c>
      <c r="H21" s="47">
        <v>5755</v>
      </c>
      <c r="I21" s="47">
        <v>2915</v>
      </c>
      <c r="J21" s="47">
        <v>743</v>
      </c>
      <c r="K21" s="47">
        <v>14258</v>
      </c>
      <c r="L21" s="47">
        <v>660</v>
      </c>
      <c r="M21" s="47">
        <v>1571</v>
      </c>
      <c r="N21" s="48">
        <f>SUM(C21:M21)</f>
        <v>140003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0"/>
        <v>0</v>
      </c>
      <c r="V21" s="51">
        <f t="shared" si="1"/>
        <v>140003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149</v>
      </c>
      <c r="D22" s="37">
        <v>1095</v>
      </c>
      <c r="E22" s="37">
        <v>0</v>
      </c>
      <c r="F22" s="37">
        <v>0</v>
      </c>
      <c r="G22" s="37">
        <v>8715</v>
      </c>
      <c r="H22" s="37">
        <v>0</v>
      </c>
      <c r="I22" s="37">
        <v>0</v>
      </c>
      <c r="J22" s="37">
        <v>1381</v>
      </c>
      <c r="K22" s="37">
        <v>0</v>
      </c>
      <c r="L22" s="37">
        <v>27</v>
      </c>
      <c r="M22" s="37">
        <v>0</v>
      </c>
      <c r="N22" s="41">
        <f>SUM(C22:M22)</f>
        <v>11367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0"/>
        <v>0</v>
      </c>
      <c r="V22" s="44">
        <f t="shared" si="1"/>
        <v>11367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706</v>
      </c>
      <c r="D23" s="37">
        <v>365</v>
      </c>
      <c r="E23" s="37">
        <v>1116</v>
      </c>
      <c r="F23" s="37">
        <v>64</v>
      </c>
      <c r="G23" s="37">
        <v>698</v>
      </c>
      <c r="H23" s="37">
        <v>0</v>
      </c>
      <c r="I23" s="37">
        <v>514</v>
      </c>
      <c r="J23" s="37">
        <v>667</v>
      </c>
      <c r="K23" s="37">
        <v>349</v>
      </c>
      <c r="L23" s="37">
        <v>139</v>
      </c>
      <c r="M23" s="37">
        <v>0</v>
      </c>
      <c r="N23" s="41">
        <f>SUM(C23:M23)</f>
        <v>4618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0"/>
        <v>0</v>
      </c>
      <c r="V23" s="44">
        <f t="shared" si="1"/>
        <v>4618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48944</v>
      </c>
      <c r="D24" s="37">
        <v>42787</v>
      </c>
      <c r="E24" s="37">
        <v>12948</v>
      </c>
      <c r="F24" s="37">
        <v>14614</v>
      </c>
      <c r="G24" s="37">
        <v>81358</v>
      </c>
      <c r="H24" s="37">
        <v>486</v>
      </c>
      <c r="I24" s="37">
        <v>39477</v>
      </c>
      <c r="J24" s="37">
        <v>21196</v>
      </c>
      <c r="K24" s="37">
        <v>28994</v>
      </c>
      <c r="L24" s="37">
        <v>10080</v>
      </c>
      <c r="M24" s="37">
        <v>52</v>
      </c>
      <c r="N24" s="41">
        <f>SUM(C24:M24)</f>
        <v>300936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0"/>
        <v>0</v>
      </c>
      <c r="V24" s="44">
        <f t="shared" si="1"/>
        <v>300936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13779</v>
      </c>
      <c r="D25" s="37">
        <v>23757</v>
      </c>
      <c r="E25" s="37">
        <v>15310</v>
      </c>
      <c r="F25" s="37">
        <v>2005</v>
      </c>
      <c r="G25" s="37">
        <v>0</v>
      </c>
      <c r="H25" s="37">
        <v>0</v>
      </c>
      <c r="I25" s="37">
        <v>0</v>
      </c>
      <c r="J25" s="37">
        <v>0</v>
      </c>
      <c r="K25" s="37">
        <v>889</v>
      </c>
      <c r="L25" s="37">
        <v>1841</v>
      </c>
      <c r="M25" s="37">
        <v>0</v>
      </c>
      <c r="N25" s="41">
        <f>SUM(C25:M25)</f>
        <v>57581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0"/>
        <v>0</v>
      </c>
      <c r="V25" s="44">
        <f t="shared" si="1"/>
        <v>57581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3</v>
      </c>
      <c r="G26" s="37">
        <v>13</v>
      </c>
      <c r="H26" s="37">
        <v>0</v>
      </c>
      <c r="I26" s="37">
        <v>0</v>
      </c>
      <c r="J26" s="37">
        <v>7</v>
      </c>
      <c r="K26" s="37">
        <v>120</v>
      </c>
      <c r="L26" s="37">
        <v>0</v>
      </c>
      <c r="M26" s="37">
        <v>0</v>
      </c>
      <c r="N26" s="41">
        <f>SUM(C26:M26)</f>
        <v>143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0"/>
        <v>0</v>
      </c>
      <c r="V26" s="44">
        <f t="shared" si="1"/>
        <v>143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8524</v>
      </c>
      <c r="D27" s="37">
        <v>47709</v>
      </c>
      <c r="E27" s="37">
        <v>7793</v>
      </c>
      <c r="F27" s="37">
        <v>125</v>
      </c>
      <c r="G27" s="37">
        <v>886</v>
      </c>
      <c r="H27" s="37">
        <v>0</v>
      </c>
      <c r="I27" s="37">
        <v>8584</v>
      </c>
      <c r="J27" s="37">
        <v>0</v>
      </c>
      <c r="K27" s="37">
        <v>2526</v>
      </c>
      <c r="L27" s="37">
        <v>706</v>
      </c>
      <c r="M27" s="37">
        <v>0</v>
      </c>
      <c r="N27" s="41">
        <f>SUM(C27:M27)</f>
        <v>76853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0"/>
        <v>0</v>
      </c>
      <c r="V27" s="44">
        <f t="shared" si="1"/>
        <v>76853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2</v>
      </c>
      <c r="M28" s="37">
        <v>0</v>
      </c>
      <c r="N28" s="41">
        <f>SUM(C28:M28)</f>
        <v>2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0"/>
        <v>0</v>
      </c>
      <c r="V28" s="44">
        <f t="shared" si="1"/>
        <v>2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20115</v>
      </c>
      <c r="D29" s="37">
        <v>47840</v>
      </c>
      <c r="E29" s="37">
        <v>43354</v>
      </c>
      <c r="F29" s="37">
        <v>9857</v>
      </c>
      <c r="G29" s="37">
        <v>37822</v>
      </c>
      <c r="H29" s="37">
        <v>4818</v>
      </c>
      <c r="I29" s="37">
        <v>16895</v>
      </c>
      <c r="J29" s="37">
        <v>20344</v>
      </c>
      <c r="K29" s="37">
        <v>11110</v>
      </c>
      <c r="L29" s="37">
        <v>22108</v>
      </c>
      <c r="M29" s="37">
        <v>0</v>
      </c>
      <c r="N29" s="58">
        <f>SUM(C29:M29)</f>
        <v>234263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0"/>
        <v>0</v>
      </c>
      <c r="V29" s="61">
        <f t="shared" si="1"/>
        <v>234263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f t="shared" ref="C30:M30" si="2">SUM(C6:C14)+C18+SUM(C22:C29)</f>
        <v>1826760</v>
      </c>
      <c r="D30" s="64">
        <f t="shared" si="2"/>
        <v>1273207</v>
      </c>
      <c r="E30" s="64">
        <f t="shared" si="2"/>
        <v>1044413</v>
      </c>
      <c r="F30" s="64">
        <f t="shared" si="2"/>
        <v>748766</v>
      </c>
      <c r="G30" s="64">
        <f t="shared" si="2"/>
        <v>1187575</v>
      </c>
      <c r="H30" s="64">
        <f t="shared" si="2"/>
        <v>541157</v>
      </c>
      <c r="I30" s="64">
        <f t="shared" si="2"/>
        <v>1144574</v>
      </c>
      <c r="J30" s="64">
        <f t="shared" si="2"/>
        <v>664363</v>
      </c>
      <c r="K30" s="64">
        <f t="shared" si="2"/>
        <v>703910</v>
      </c>
      <c r="L30" s="64">
        <f t="shared" si="2"/>
        <v>950125</v>
      </c>
      <c r="M30" s="64">
        <f t="shared" si="2"/>
        <v>46214</v>
      </c>
      <c r="N30" s="65">
        <f>SUM(C30:M30)</f>
        <v>10131064</v>
      </c>
      <c r="O30" s="64">
        <f t="shared" ref="O30:T30" si="3">SUM(O6:O14)+O18+SUM(O22:O29)</f>
        <v>0</v>
      </c>
      <c r="P30" s="64">
        <f t="shared" si="3"/>
        <v>0</v>
      </c>
      <c r="Q30" s="64">
        <f t="shared" si="3"/>
        <v>0</v>
      </c>
      <c r="R30" s="64">
        <f t="shared" si="3"/>
        <v>0</v>
      </c>
      <c r="S30" s="64">
        <f t="shared" si="3"/>
        <v>0</v>
      </c>
      <c r="T30" s="64">
        <f t="shared" si="3"/>
        <v>0</v>
      </c>
      <c r="U30" s="65">
        <f t="shared" si="0"/>
        <v>0</v>
      </c>
      <c r="V30" s="66">
        <f t="shared" si="1"/>
        <v>10131064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>SUM(C31:M31)</f>
        <v>0</v>
      </c>
      <c r="O31" s="37">
        <v>468256</v>
      </c>
      <c r="P31" s="37">
        <v>324737</v>
      </c>
      <c r="Q31" s="37">
        <v>174897</v>
      </c>
      <c r="R31" s="37">
        <v>148806</v>
      </c>
      <c r="S31" s="37">
        <v>380601</v>
      </c>
      <c r="T31" s="39">
        <v>6771</v>
      </c>
      <c r="U31" s="38">
        <f t="shared" si="0"/>
        <v>1504068</v>
      </c>
      <c r="V31" s="40">
        <f t="shared" si="1"/>
        <v>1504068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>SUM(C32:M32)</f>
        <v>0</v>
      </c>
      <c r="O32" s="49">
        <v>417043</v>
      </c>
      <c r="P32" s="49">
        <v>292476</v>
      </c>
      <c r="Q32" s="49">
        <v>169018</v>
      </c>
      <c r="R32" s="49">
        <v>135016</v>
      </c>
      <c r="S32" s="49">
        <v>376377</v>
      </c>
      <c r="T32" s="50">
        <v>4672</v>
      </c>
      <c r="U32" s="48">
        <f t="shared" si="0"/>
        <v>1394602</v>
      </c>
      <c r="V32" s="51">
        <f t="shared" si="1"/>
        <v>1394602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>SUM(C33:M33)</f>
        <v>0</v>
      </c>
      <c r="O33" s="49">
        <v>51213</v>
      </c>
      <c r="P33" s="49">
        <v>29039</v>
      </c>
      <c r="Q33" s="49">
        <v>5879</v>
      </c>
      <c r="R33" s="49">
        <v>13790</v>
      </c>
      <c r="S33" s="49">
        <v>4224</v>
      </c>
      <c r="T33" s="50">
        <v>2098</v>
      </c>
      <c r="U33" s="48">
        <f t="shared" si="0"/>
        <v>106243</v>
      </c>
      <c r="V33" s="51">
        <f t="shared" si="1"/>
        <v>106243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>SUM(C34:M34)</f>
        <v>0</v>
      </c>
      <c r="O34" s="49">
        <v>0</v>
      </c>
      <c r="P34" s="49">
        <v>3222</v>
      </c>
      <c r="Q34" s="49">
        <v>0</v>
      </c>
      <c r="R34" s="49">
        <v>0</v>
      </c>
      <c r="S34" s="49">
        <v>0</v>
      </c>
      <c r="T34" s="50">
        <v>0</v>
      </c>
      <c r="U34" s="48">
        <f t="shared" si="0"/>
        <v>3222</v>
      </c>
      <c r="V34" s="51">
        <f t="shared" si="1"/>
        <v>3222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>SUM(C35:M35)</f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0"/>
        <v>0</v>
      </c>
      <c r="V35" s="44">
        <f t="shared" si="1"/>
        <v>0</v>
      </c>
      <c r="Y35" s="15"/>
    </row>
    <row r="36" spans="1:25" s="19" customFormat="1" ht="25.5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>SUM(C36:M36)</f>
        <v>0</v>
      </c>
      <c r="O36" s="42">
        <v>101294</v>
      </c>
      <c r="P36" s="42">
        <v>56232</v>
      </c>
      <c r="Q36" s="42">
        <v>243425</v>
      </c>
      <c r="R36" s="42">
        <v>64235</v>
      </c>
      <c r="S36" s="42">
        <v>83269</v>
      </c>
      <c r="T36" s="43">
        <v>2497</v>
      </c>
      <c r="U36" s="41">
        <f t="shared" si="0"/>
        <v>550952</v>
      </c>
      <c r="V36" s="44">
        <f t="shared" si="1"/>
        <v>550952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>SUM(C37:M37)</f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0"/>
        <v>0</v>
      </c>
      <c r="V37" s="44">
        <f t="shared" si="1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>SUM(C38:M38)</f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0"/>
        <v>0</v>
      </c>
      <c r="V38" s="44">
        <f t="shared" si="1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>SUM(C39:M39)</f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0"/>
        <v>0</v>
      </c>
      <c r="V39" s="44">
        <f t="shared" si="1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>SUM(C40:M40)</f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0"/>
        <v>0</v>
      </c>
      <c r="V40" s="61">
        <f t="shared" si="1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f t="shared" ref="C41:M41" si="4">C31+SUM(C35:C40)</f>
        <v>0</v>
      </c>
      <c r="D41" s="64">
        <f t="shared" si="4"/>
        <v>0</v>
      </c>
      <c r="E41" s="64">
        <f t="shared" si="4"/>
        <v>0</v>
      </c>
      <c r="F41" s="64">
        <f t="shared" si="4"/>
        <v>0</v>
      </c>
      <c r="G41" s="64">
        <f t="shared" si="4"/>
        <v>0</v>
      </c>
      <c r="H41" s="64">
        <f t="shared" si="4"/>
        <v>0</v>
      </c>
      <c r="I41" s="64">
        <f t="shared" si="4"/>
        <v>0</v>
      </c>
      <c r="J41" s="64">
        <f t="shared" si="4"/>
        <v>0</v>
      </c>
      <c r="K41" s="64">
        <f t="shared" si="4"/>
        <v>0</v>
      </c>
      <c r="L41" s="64">
        <f t="shared" si="4"/>
        <v>0</v>
      </c>
      <c r="M41" s="64">
        <f t="shared" si="4"/>
        <v>0</v>
      </c>
      <c r="N41" s="65">
        <f>SUM(C41:M41)</f>
        <v>0</v>
      </c>
      <c r="O41" s="64">
        <f t="shared" ref="O41:T41" si="5">O31+SUM(O35:O40)</f>
        <v>569550</v>
      </c>
      <c r="P41" s="64">
        <f t="shared" si="5"/>
        <v>380969</v>
      </c>
      <c r="Q41" s="64">
        <f t="shared" si="5"/>
        <v>418322</v>
      </c>
      <c r="R41" s="64">
        <f t="shared" si="5"/>
        <v>213041</v>
      </c>
      <c r="S41" s="64">
        <f t="shared" si="5"/>
        <v>463870</v>
      </c>
      <c r="T41" s="64">
        <f t="shared" si="5"/>
        <v>9268</v>
      </c>
      <c r="U41" s="65">
        <f t="shared" si="0"/>
        <v>2055020</v>
      </c>
      <c r="V41" s="66">
        <f t="shared" si="1"/>
        <v>2055020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6">C30+C41</f>
        <v>1826760</v>
      </c>
      <c r="D42" s="75">
        <f t="shared" si="6"/>
        <v>1273207</v>
      </c>
      <c r="E42" s="75">
        <f t="shared" si="6"/>
        <v>1044413</v>
      </c>
      <c r="F42" s="75">
        <f t="shared" si="6"/>
        <v>748766</v>
      </c>
      <c r="G42" s="75">
        <f t="shared" si="6"/>
        <v>1187575</v>
      </c>
      <c r="H42" s="75">
        <f t="shared" si="6"/>
        <v>541157</v>
      </c>
      <c r="I42" s="75">
        <f t="shared" si="6"/>
        <v>1144574</v>
      </c>
      <c r="J42" s="75">
        <f t="shared" si="6"/>
        <v>664363</v>
      </c>
      <c r="K42" s="75">
        <f t="shared" si="6"/>
        <v>703910</v>
      </c>
      <c r="L42" s="75">
        <f t="shared" si="6"/>
        <v>950125</v>
      </c>
      <c r="M42" s="75">
        <f t="shared" si="6"/>
        <v>46214</v>
      </c>
      <c r="N42" s="75">
        <f t="shared" si="6"/>
        <v>10131064</v>
      </c>
      <c r="O42" s="75">
        <f t="shared" si="6"/>
        <v>569550</v>
      </c>
      <c r="P42" s="75">
        <f t="shared" si="6"/>
        <v>380969</v>
      </c>
      <c r="Q42" s="75">
        <f t="shared" si="6"/>
        <v>418322</v>
      </c>
      <c r="R42" s="75">
        <f t="shared" si="6"/>
        <v>213041</v>
      </c>
      <c r="S42" s="75">
        <f t="shared" si="6"/>
        <v>463870</v>
      </c>
      <c r="T42" s="75">
        <f t="shared" si="6"/>
        <v>9268</v>
      </c>
      <c r="U42" s="75">
        <f t="shared" si="6"/>
        <v>2055020</v>
      </c>
      <c r="V42" s="76">
        <f t="shared" si="6"/>
        <v>12186084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38.25" x14ac:dyDescent="0.25">
      <c r="A45" s="13"/>
      <c r="B45" s="12"/>
      <c r="C45" s="77" t="str">
        <f t="shared" ref="C45:M45" si="7">C4</f>
        <v>MAКEDONIA</v>
      </c>
      <c r="D45" s="77" t="str">
        <f t="shared" si="7"/>
        <v>TRIGLAV</v>
      </c>
      <c r="E45" s="77" t="str">
        <f t="shared" si="7"/>
        <v>SAVA</v>
      </c>
      <c r="F45" s="77" t="str">
        <f t="shared" si="7"/>
        <v>EUROINS</v>
      </c>
      <c r="G45" s="77" t="str">
        <f t="shared" si="7"/>
        <v>EUROLINK</v>
      </c>
      <c r="H45" s="77" t="str">
        <f t="shared" si="7"/>
        <v>GRAWE JO-JETË</v>
      </c>
      <c r="I45" s="77" t="str">
        <f t="shared" si="7"/>
        <v>UNIKA</v>
      </c>
      <c r="J45" s="77" t="str">
        <f t="shared" si="7"/>
        <v>OSIGURITELNA POLISA</v>
      </c>
      <c r="K45" s="77" t="str">
        <f t="shared" si="7"/>
        <v>HALK OSIGURUVANJE</v>
      </c>
      <c r="L45" s="77" t="str">
        <f t="shared" si="7"/>
        <v>KROACIJA JO-JETË</v>
      </c>
      <c r="M45" s="77" t="str">
        <f t="shared" si="7"/>
        <v>ZOIL MAKEDONIJA, sh.a, Manastrir</v>
      </c>
      <c r="N45" s="78"/>
      <c r="O45" s="77" t="str">
        <f t="shared" ref="O45:T45" si="8">O4</f>
        <v>KROACIA JETË</v>
      </c>
      <c r="P45" s="77" t="str">
        <f t="shared" si="8"/>
        <v>GRAVE</v>
      </c>
      <c r="Q45" s="77" t="str">
        <f t="shared" si="8"/>
        <v>VINER JETË</v>
      </c>
      <c r="R45" s="77" t="str">
        <f t="shared" si="8"/>
        <v>UNIKA JETË</v>
      </c>
      <c r="S45" s="77" t="str">
        <f t="shared" si="8"/>
        <v>TRIGLAV JETË</v>
      </c>
      <c r="T45" s="77" t="str">
        <f t="shared" si="8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0.18031274898668095</v>
      </c>
      <c r="D46" s="80">
        <f t="shared" ref="D46:M46" si="9">D42/$N$42</f>
        <v>0.12567357189728542</v>
      </c>
      <c r="E46" s="80">
        <f t="shared" si="9"/>
        <v>0.10309015913827017</v>
      </c>
      <c r="F46" s="80">
        <f t="shared" si="9"/>
        <v>7.3907933066062956E-2</v>
      </c>
      <c r="G46" s="80">
        <f t="shared" si="9"/>
        <v>0.11722115268445644</v>
      </c>
      <c r="H46" s="80">
        <f t="shared" si="9"/>
        <v>5.3415613601888214E-2</v>
      </c>
      <c r="I46" s="80">
        <f t="shared" si="9"/>
        <v>0.11297668240966595</v>
      </c>
      <c r="J46" s="80">
        <f t="shared" si="9"/>
        <v>6.5576823915039925E-2</v>
      </c>
      <c r="K46" s="80">
        <f t="shared" si="9"/>
        <v>6.9480362575934762E-2</v>
      </c>
      <c r="L46" s="80">
        <f t="shared" si="9"/>
        <v>9.3783338058075635E-2</v>
      </c>
      <c r="M46" s="80">
        <f t="shared" si="9"/>
        <v>4.5616136666395551E-3</v>
      </c>
      <c r="N46" s="81"/>
      <c r="O46" s="80">
        <f>O42/$U$42</f>
        <v>0.27715058734221565</v>
      </c>
      <c r="P46" s="80">
        <f t="shared" ref="P46:T46" si="10">P42/$U$42</f>
        <v>0.18538457046646747</v>
      </c>
      <c r="Q46" s="80">
        <f t="shared" si="10"/>
        <v>0.20356103590232699</v>
      </c>
      <c r="R46" s="80">
        <f t="shared" si="10"/>
        <v>0.1036685774347695</v>
      </c>
      <c r="S46" s="80">
        <f t="shared" si="10"/>
        <v>0.22572529707740072</v>
      </c>
      <c r="T46" s="80">
        <f t="shared" si="10"/>
        <v>4.5099317768196902E-3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85A4-2D07-4FD9-9399-8909A6CC5433}">
  <dimension ref="A1:R54"/>
  <sheetViews>
    <sheetView showGridLines="0" zoomScale="80" zoomScaleNormal="80" workbookViewId="0">
      <selection activeCell="M23" sqref="M23"/>
    </sheetView>
  </sheetViews>
  <sheetFormatPr defaultColWidth="9.140625" defaultRowHeight="15" x14ac:dyDescent="0.25"/>
  <cols>
    <col min="1" max="1" width="35.42578125" style="82" customWidth="1"/>
    <col min="2" max="2" width="5.7109375" style="82" customWidth="1"/>
    <col min="3" max="4" width="21.42578125" style="83" customWidth="1"/>
    <col min="5" max="6" width="21.42578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5" customHeight="1" x14ac:dyDescent="0.25">
      <c r="B1" s="84"/>
      <c r="C1" s="84"/>
      <c r="D1" s="84"/>
      <c r="E1" s="84"/>
      <c r="F1" s="84"/>
    </row>
    <row r="2" spans="1:6" s="18" customFormat="1" ht="15" customHeight="1" x14ac:dyDescent="0.25">
      <c r="A2" s="85" t="s">
        <v>95</v>
      </c>
    </row>
    <row r="3" spans="1:6" s="18" customFormat="1" ht="15" customHeight="1" thickBot="1" x14ac:dyDescent="0.3">
      <c r="A3" s="86"/>
      <c r="B3" s="87"/>
      <c r="C3" s="88"/>
      <c r="D3" s="88"/>
      <c r="E3" s="88"/>
      <c r="F3" s="89" t="s">
        <v>96</v>
      </c>
    </row>
    <row r="4" spans="1:6" s="18" customFormat="1" ht="66.75" customHeight="1" x14ac:dyDescent="0.25">
      <c r="A4" s="90" t="s">
        <v>97</v>
      </c>
      <c r="B4" s="91" t="s">
        <v>98</v>
      </c>
      <c r="C4" s="91" t="s">
        <v>99</v>
      </c>
      <c r="D4" s="91" t="s">
        <v>100</v>
      </c>
      <c r="E4" s="91" t="s">
        <v>101</v>
      </c>
      <c r="F4" s="92" t="s">
        <v>102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103</v>
      </c>
      <c r="B6" s="98">
        <f t="shared" ref="B6:B25" si="0">ROW()-ROW($A$5)</f>
        <v>1</v>
      </c>
      <c r="C6" s="99">
        <f>SUM(C7:C17)</f>
        <v>10131065</v>
      </c>
      <c r="D6" s="99">
        <f>SUM(D7:D17)</f>
        <v>2316701</v>
      </c>
      <c r="E6" s="99">
        <f>SUM(E7:E17)</f>
        <v>7190422</v>
      </c>
      <c r="F6" s="100">
        <f>SUM(F7:F17)</f>
        <v>2940643</v>
      </c>
    </row>
    <row r="7" spans="1:6" x14ac:dyDescent="0.25">
      <c r="A7" s="101" t="s">
        <v>2</v>
      </c>
      <c r="B7" s="98">
        <f t="shared" si="0"/>
        <v>2</v>
      </c>
      <c r="C7" s="102">
        <v>1826761</v>
      </c>
      <c r="D7" s="102">
        <v>752820</v>
      </c>
      <c r="E7" s="102">
        <v>1077615</v>
      </c>
      <c r="F7" s="103">
        <f t="shared" ref="F7:F17" si="1">C7-E7</f>
        <v>749146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1273207</v>
      </c>
      <c r="D8" s="102">
        <v>383276</v>
      </c>
      <c r="E8" s="102">
        <v>908932</v>
      </c>
      <c r="F8" s="103">
        <f t="shared" si="1"/>
        <v>364275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1044413</v>
      </c>
      <c r="D9" s="102">
        <v>135092</v>
      </c>
      <c r="E9" s="102">
        <v>798415</v>
      </c>
      <c r="F9" s="103">
        <f t="shared" si="1"/>
        <v>245998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748766</v>
      </c>
      <c r="D10" s="102">
        <v>56460</v>
      </c>
      <c r="E10" s="102">
        <v>517190</v>
      </c>
      <c r="F10" s="103">
        <f t="shared" si="1"/>
        <v>231576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1187575</v>
      </c>
      <c r="D11" s="102">
        <v>412717</v>
      </c>
      <c r="E11" s="102">
        <v>952779</v>
      </c>
      <c r="F11" s="103">
        <f t="shared" si="1"/>
        <v>234796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541157</v>
      </c>
      <c r="D12" s="102">
        <v>26866</v>
      </c>
      <c r="E12" s="102">
        <v>384398</v>
      </c>
      <c r="F12" s="103">
        <f t="shared" si="1"/>
        <v>156759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1144574</v>
      </c>
      <c r="D13" s="102">
        <v>210939</v>
      </c>
      <c r="E13" s="102">
        <v>843795</v>
      </c>
      <c r="F13" s="103">
        <f t="shared" si="1"/>
        <v>300779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664363</v>
      </c>
      <c r="D14" s="102">
        <v>95561</v>
      </c>
      <c r="E14" s="102">
        <v>474992</v>
      </c>
      <c r="F14" s="103">
        <f t="shared" si="1"/>
        <v>189371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703910</v>
      </c>
      <c r="D15" s="102">
        <v>112725</v>
      </c>
      <c r="E15" s="102">
        <v>506576</v>
      </c>
      <c r="F15" s="103">
        <f t="shared" si="1"/>
        <v>197334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950125</v>
      </c>
      <c r="D16" s="102">
        <v>101722</v>
      </c>
      <c r="E16" s="102">
        <v>690368</v>
      </c>
      <c r="F16" s="103">
        <f t="shared" si="1"/>
        <v>259757</v>
      </c>
    </row>
    <row r="17" spans="1:6" x14ac:dyDescent="0.25">
      <c r="A17" s="101" t="s">
        <v>12</v>
      </c>
      <c r="B17" s="98">
        <f t="shared" si="0"/>
        <v>12</v>
      </c>
      <c r="C17" s="102">
        <v>46214</v>
      </c>
      <c r="D17" s="102">
        <v>28523</v>
      </c>
      <c r="E17" s="102">
        <v>35362</v>
      </c>
      <c r="F17" s="103">
        <f t="shared" si="1"/>
        <v>10852</v>
      </c>
    </row>
    <row r="18" spans="1:6" s="18" customFormat="1" ht="15.6" customHeight="1" x14ac:dyDescent="0.25">
      <c r="A18" s="97" t="s">
        <v>104</v>
      </c>
      <c r="B18" s="98">
        <f t="shared" si="0"/>
        <v>13</v>
      </c>
      <c r="C18" s="99">
        <f>SUM(C19:C24)</f>
        <v>2055020</v>
      </c>
      <c r="D18" s="99">
        <f>SUM(D19:D24)</f>
        <v>26959</v>
      </c>
      <c r="E18" s="99">
        <f>SUM(E19:E24)</f>
        <v>1525662</v>
      </c>
      <c r="F18" s="100">
        <f>SUM(F19:F24)</f>
        <v>529358</v>
      </c>
    </row>
    <row r="19" spans="1:6" x14ac:dyDescent="0.25">
      <c r="A19" s="101" t="s">
        <v>14</v>
      </c>
      <c r="B19" s="98">
        <f t="shared" si="0"/>
        <v>14</v>
      </c>
      <c r="C19" s="102">
        <v>569550</v>
      </c>
      <c r="D19" s="102">
        <v>3023</v>
      </c>
      <c r="E19" s="102">
        <v>379738</v>
      </c>
      <c r="F19" s="103">
        <f t="shared" ref="F19:F24" si="2">C19-E19</f>
        <v>189812</v>
      </c>
    </row>
    <row r="20" spans="1:6" s="18" customFormat="1" ht="15" customHeight="1" x14ac:dyDescent="0.25">
      <c r="A20" s="101" t="s">
        <v>15</v>
      </c>
      <c r="B20" s="98">
        <f t="shared" si="0"/>
        <v>15</v>
      </c>
      <c r="C20" s="102">
        <v>380969</v>
      </c>
      <c r="D20" s="102">
        <v>21120</v>
      </c>
      <c r="E20" s="102">
        <v>316017</v>
      </c>
      <c r="F20" s="103">
        <f t="shared" si="2"/>
        <v>64952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418322</v>
      </c>
      <c r="D21" s="102">
        <v>42</v>
      </c>
      <c r="E21" s="102">
        <v>330770</v>
      </c>
      <c r="F21" s="103">
        <f t="shared" si="2"/>
        <v>87552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213041</v>
      </c>
      <c r="D22" s="102">
        <v>1495</v>
      </c>
      <c r="E22" s="102">
        <v>222975</v>
      </c>
      <c r="F22" s="103">
        <f t="shared" si="2"/>
        <v>-9934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463870</v>
      </c>
      <c r="D23" s="102">
        <v>1169</v>
      </c>
      <c r="E23" s="102">
        <v>272573</v>
      </c>
      <c r="F23" s="103">
        <f t="shared" si="2"/>
        <v>191297</v>
      </c>
    </row>
    <row r="24" spans="1:6" x14ac:dyDescent="0.25">
      <c r="A24" s="101" t="s">
        <v>19</v>
      </c>
      <c r="B24" s="98">
        <f t="shared" si="0"/>
        <v>19</v>
      </c>
      <c r="C24" s="102">
        <v>9268</v>
      </c>
      <c r="D24" s="102">
        <v>110</v>
      </c>
      <c r="E24" s="102">
        <v>3589</v>
      </c>
      <c r="F24" s="103">
        <f t="shared" si="2"/>
        <v>5679</v>
      </c>
    </row>
    <row r="25" spans="1:6" s="18" customFormat="1" ht="16.149999999999999" customHeight="1" thickBot="1" x14ac:dyDescent="0.3">
      <c r="A25" s="97" t="s">
        <v>105</v>
      </c>
      <c r="B25" s="104">
        <f t="shared" si="0"/>
        <v>20</v>
      </c>
      <c r="C25" s="105">
        <f>C6+C18</f>
        <v>12186085</v>
      </c>
      <c r="D25" s="105">
        <f>D6+D18</f>
        <v>2343660</v>
      </c>
      <c r="E25" s="105">
        <f>E6+E18</f>
        <v>8716084</v>
      </c>
      <c r="F25" s="106">
        <f>F6+F18</f>
        <v>3470001</v>
      </c>
    </row>
    <row r="26" spans="1:6" s="18" customFormat="1" ht="96" customHeight="1" x14ac:dyDescent="0.25"/>
    <row r="27" spans="1:6" s="18" customFormat="1" ht="24" customHeight="1" x14ac:dyDescent="0.25"/>
    <row r="39" spans="9:18" s="83" customFormat="1" ht="15" customHeight="1" x14ac:dyDescent="0.25">
      <c r="I39" s="82"/>
      <c r="J39" s="82"/>
      <c r="K39" s="20"/>
      <c r="L39" s="20"/>
      <c r="M39" s="20"/>
      <c r="N39" s="20"/>
      <c r="O39" s="82"/>
      <c r="P39" s="82"/>
      <c r="Q39" s="82"/>
      <c r="R39" s="82"/>
    </row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</sheetData>
  <printOptions horizontalCentered="1"/>
  <pageMargins left="0" right="0" top="1.9685039370078741" bottom="0" header="0.31496062992125984" footer="0.31496062992125984"/>
  <pageSetup paperSize="9" scale="79" orientation="portrait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6156-4BC8-4836-92FA-83FFB847124B}">
  <dimension ref="A1:F35"/>
  <sheetViews>
    <sheetView showGridLines="0" zoomScale="80" zoomScaleNormal="80" workbookViewId="0">
      <selection activeCell="A17" sqref="A17"/>
    </sheetView>
  </sheetViews>
  <sheetFormatPr defaultColWidth="9.140625" defaultRowHeight="15" x14ac:dyDescent="0.25"/>
  <cols>
    <col min="1" max="1" width="40.425781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3.5" customHeight="1" x14ac:dyDescent="0.25">
      <c r="A1" s="107"/>
      <c r="B1" s="107"/>
      <c r="C1" s="107"/>
      <c r="D1" s="107"/>
      <c r="E1" s="107"/>
      <c r="F1" s="107"/>
    </row>
    <row r="2" spans="1:6" s="18" customFormat="1" ht="13.5" customHeight="1" x14ac:dyDescent="0.25">
      <c r="A2" s="85" t="s">
        <v>106</v>
      </c>
      <c r="B2" s="108"/>
      <c r="C2" s="108"/>
      <c r="D2" s="108"/>
      <c r="E2" s="108"/>
      <c r="F2" s="108"/>
    </row>
    <row r="3" spans="1:6" s="18" customFormat="1" ht="13.5" customHeight="1" thickBot="1" x14ac:dyDescent="0.3">
      <c r="A3" s="109"/>
      <c r="B3" s="87"/>
      <c r="C3" s="88"/>
      <c r="D3" s="88"/>
      <c r="E3" s="88"/>
      <c r="F3" s="89" t="s">
        <v>96</v>
      </c>
    </row>
    <row r="4" spans="1:6" s="18" customFormat="1" ht="45" x14ac:dyDescent="0.25">
      <c r="A4" s="90" t="s">
        <v>107</v>
      </c>
      <c r="B4" s="91" t="s">
        <v>108</v>
      </c>
      <c r="C4" s="91" t="s">
        <v>99</v>
      </c>
      <c r="D4" s="91" t="s">
        <v>109</v>
      </c>
      <c r="E4" s="91" t="s">
        <v>101</v>
      </c>
      <c r="F4" s="92" t="s">
        <v>102</v>
      </c>
    </row>
    <row r="5" spans="1:6" s="18" customForma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x14ac:dyDescent="0.25">
      <c r="A6" s="110" t="s">
        <v>22</v>
      </c>
      <c r="B6" s="98">
        <v>1</v>
      </c>
      <c r="C6" s="111">
        <v>625898</v>
      </c>
      <c r="D6" s="111">
        <v>22247</v>
      </c>
      <c r="E6" s="111">
        <v>442860</v>
      </c>
      <c r="F6" s="112">
        <f t="shared" ref="F6:F30" si="0">C6-E6</f>
        <v>183038</v>
      </c>
    </row>
    <row r="7" spans="1:6" s="18" customFormat="1" x14ac:dyDescent="0.25">
      <c r="A7" s="110" t="s">
        <v>24</v>
      </c>
      <c r="B7" s="98">
        <v>2</v>
      </c>
      <c r="C7" s="111">
        <v>1069453</v>
      </c>
      <c r="D7" s="111">
        <v>33478</v>
      </c>
      <c r="E7" s="111">
        <v>780311</v>
      </c>
      <c r="F7" s="112">
        <f t="shared" si="0"/>
        <v>289142</v>
      </c>
    </row>
    <row r="8" spans="1:6" s="18" customFormat="1" x14ac:dyDescent="0.25">
      <c r="A8" s="110" t="s">
        <v>26</v>
      </c>
      <c r="B8" s="98">
        <v>3</v>
      </c>
      <c r="C8" s="111">
        <v>1010968</v>
      </c>
      <c r="D8" s="111">
        <v>77736</v>
      </c>
      <c r="E8" s="111">
        <v>718289</v>
      </c>
      <c r="F8" s="112">
        <f t="shared" si="0"/>
        <v>292679</v>
      </c>
    </row>
    <row r="9" spans="1:6" s="18" customFormat="1" x14ac:dyDescent="0.25">
      <c r="A9" s="110" t="s">
        <v>28</v>
      </c>
      <c r="B9" s="98">
        <v>4</v>
      </c>
      <c r="C9" s="111">
        <v>0</v>
      </c>
      <c r="D9" s="111">
        <v>0</v>
      </c>
      <c r="E9" s="111">
        <v>0</v>
      </c>
      <c r="F9" s="112">
        <f t="shared" si="0"/>
        <v>0</v>
      </c>
    </row>
    <row r="10" spans="1:6" s="18" customFormat="1" x14ac:dyDescent="0.25">
      <c r="A10" s="110" t="s">
        <v>30</v>
      </c>
      <c r="B10" s="98">
        <v>5</v>
      </c>
      <c r="C10" s="111">
        <v>77795</v>
      </c>
      <c r="D10" s="111">
        <v>77373</v>
      </c>
      <c r="E10" s="111">
        <v>58394</v>
      </c>
      <c r="F10" s="112">
        <f t="shared" si="0"/>
        <v>19401</v>
      </c>
    </row>
    <row r="11" spans="1:6" s="18" customFormat="1" x14ac:dyDescent="0.25">
      <c r="A11" s="110" t="s">
        <v>32</v>
      </c>
      <c r="B11" s="98">
        <v>6</v>
      </c>
      <c r="C11" s="111">
        <v>1913</v>
      </c>
      <c r="D11" s="111">
        <v>1523</v>
      </c>
      <c r="E11" s="111">
        <v>1357</v>
      </c>
      <c r="F11" s="112">
        <f t="shared" si="0"/>
        <v>556</v>
      </c>
    </row>
    <row r="12" spans="1:6" s="18" customFormat="1" x14ac:dyDescent="0.25">
      <c r="A12" s="110" t="s">
        <v>34</v>
      </c>
      <c r="B12" s="98">
        <v>7</v>
      </c>
      <c r="C12" s="111">
        <v>94754</v>
      </c>
      <c r="D12" s="111">
        <v>50944</v>
      </c>
      <c r="E12" s="111">
        <v>69630</v>
      </c>
      <c r="F12" s="112">
        <f t="shared" si="0"/>
        <v>25124</v>
      </c>
    </row>
    <row r="13" spans="1:6" s="18" customFormat="1" x14ac:dyDescent="0.25">
      <c r="A13" s="110" t="s">
        <v>36</v>
      </c>
      <c r="B13" s="98">
        <v>8</v>
      </c>
      <c r="C13" s="111">
        <v>823272</v>
      </c>
      <c r="D13" s="111">
        <v>439109</v>
      </c>
      <c r="E13" s="111">
        <v>573125</v>
      </c>
      <c r="F13" s="112">
        <f t="shared" si="0"/>
        <v>250147</v>
      </c>
    </row>
    <row r="14" spans="1:6" s="18" customFormat="1" x14ac:dyDescent="0.25">
      <c r="A14" s="110" t="s">
        <v>38</v>
      </c>
      <c r="B14" s="98">
        <v>9</v>
      </c>
      <c r="C14" s="111">
        <v>1269269</v>
      </c>
      <c r="D14" s="111">
        <v>599058</v>
      </c>
      <c r="E14" s="111">
        <v>857249</v>
      </c>
      <c r="F14" s="112">
        <f t="shared" si="0"/>
        <v>412020</v>
      </c>
    </row>
    <row r="15" spans="1:6" s="18" customFormat="1" ht="25.5" x14ac:dyDescent="0.25">
      <c r="A15" s="110" t="s">
        <v>110</v>
      </c>
      <c r="B15" s="98">
        <v>10</v>
      </c>
      <c r="C15" s="111">
        <v>4471981</v>
      </c>
      <c r="D15" s="111">
        <v>732086</v>
      </c>
      <c r="E15" s="111">
        <v>3224627</v>
      </c>
      <c r="F15" s="112">
        <f t="shared" si="0"/>
        <v>1247354</v>
      </c>
    </row>
    <row r="16" spans="1:6" s="18" customFormat="1" x14ac:dyDescent="0.25">
      <c r="A16" s="110" t="s">
        <v>54</v>
      </c>
      <c r="B16" s="98">
        <v>11</v>
      </c>
      <c r="C16" s="111">
        <v>11367</v>
      </c>
      <c r="D16" s="111">
        <v>16124</v>
      </c>
      <c r="E16" s="111">
        <v>8521</v>
      </c>
      <c r="F16" s="112">
        <f t="shared" si="0"/>
        <v>2846</v>
      </c>
    </row>
    <row r="17" spans="1:6" s="18" customFormat="1" x14ac:dyDescent="0.25">
      <c r="A17" s="110" t="s">
        <v>56</v>
      </c>
      <c r="B17" s="98">
        <v>12</v>
      </c>
      <c r="C17" s="111">
        <v>4617</v>
      </c>
      <c r="D17" s="111">
        <v>674</v>
      </c>
      <c r="E17" s="111">
        <v>3345</v>
      </c>
      <c r="F17" s="112">
        <f t="shared" si="0"/>
        <v>1272</v>
      </c>
    </row>
    <row r="18" spans="1:6" s="18" customFormat="1" x14ac:dyDescent="0.25">
      <c r="A18" s="110" t="s">
        <v>58</v>
      </c>
      <c r="B18" s="98">
        <v>13</v>
      </c>
      <c r="C18" s="111">
        <v>300936</v>
      </c>
      <c r="D18" s="111">
        <v>170205</v>
      </c>
      <c r="E18" s="111">
        <v>223066</v>
      </c>
      <c r="F18" s="112">
        <f t="shared" si="0"/>
        <v>77870</v>
      </c>
    </row>
    <row r="19" spans="1:6" s="18" customFormat="1" x14ac:dyDescent="0.25">
      <c r="A19" s="110" t="s">
        <v>60</v>
      </c>
      <c r="B19" s="98">
        <v>14</v>
      </c>
      <c r="C19" s="111">
        <v>57581</v>
      </c>
      <c r="D19" s="111">
        <v>25665</v>
      </c>
      <c r="E19" s="111">
        <v>31640</v>
      </c>
      <c r="F19" s="112">
        <f t="shared" si="0"/>
        <v>25941</v>
      </c>
    </row>
    <row r="20" spans="1:6" s="18" customFormat="1" x14ac:dyDescent="0.25">
      <c r="A20" s="110" t="s">
        <v>62</v>
      </c>
      <c r="B20" s="98">
        <v>15</v>
      </c>
      <c r="C20" s="111">
        <v>143</v>
      </c>
      <c r="D20" s="111">
        <v>69</v>
      </c>
      <c r="E20" s="111">
        <v>111</v>
      </c>
      <c r="F20" s="112">
        <f t="shared" si="0"/>
        <v>32</v>
      </c>
    </row>
    <row r="21" spans="1:6" s="18" customFormat="1" x14ac:dyDescent="0.25">
      <c r="A21" s="110" t="s">
        <v>64</v>
      </c>
      <c r="B21" s="98">
        <v>16</v>
      </c>
      <c r="C21" s="111">
        <v>76852</v>
      </c>
      <c r="D21" s="111">
        <v>65098</v>
      </c>
      <c r="E21" s="111">
        <v>58964</v>
      </c>
      <c r="F21" s="112">
        <f t="shared" si="0"/>
        <v>17888</v>
      </c>
    </row>
    <row r="22" spans="1:6" s="18" customFormat="1" x14ac:dyDescent="0.25">
      <c r="A22" s="110" t="s">
        <v>66</v>
      </c>
      <c r="B22" s="98">
        <v>17</v>
      </c>
      <c r="C22" s="111">
        <v>2</v>
      </c>
      <c r="D22" s="111">
        <v>0</v>
      </c>
      <c r="E22" s="111">
        <v>1</v>
      </c>
      <c r="F22" s="112">
        <f t="shared" si="0"/>
        <v>1</v>
      </c>
    </row>
    <row r="23" spans="1:6" s="18" customFormat="1" x14ac:dyDescent="0.25">
      <c r="A23" s="110" t="s">
        <v>68</v>
      </c>
      <c r="B23" s="98">
        <v>18</v>
      </c>
      <c r="C23" s="111">
        <v>234264</v>
      </c>
      <c r="D23" s="111">
        <v>5312</v>
      </c>
      <c r="E23" s="111">
        <v>138932</v>
      </c>
      <c r="F23" s="112">
        <f t="shared" si="0"/>
        <v>95332</v>
      </c>
    </row>
    <row r="24" spans="1:6" s="18" customFormat="1" x14ac:dyDescent="0.25">
      <c r="A24" s="110" t="s">
        <v>72</v>
      </c>
      <c r="B24" s="98">
        <v>19</v>
      </c>
      <c r="C24" s="111">
        <v>1504068</v>
      </c>
      <c r="D24" s="111">
        <v>26339</v>
      </c>
      <c r="E24" s="111">
        <v>1102418</v>
      </c>
      <c r="F24" s="112">
        <f t="shared" si="0"/>
        <v>401650</v>
      </c>
    </row>
    <row r="25" spans="1:6" s="18" customFormat="1" x14ac:dyDescent="0.25">
      <c r="A25" s="110" t="s">
        <v>80</v>
      </c>
      <c r="B25" s="98">
        <v>20</v>
      </c>
      <c r="C25" s="111">
        <v>0</v>
      </c>
      <c r="D25" s="111">
        <v>0</v>
      </c>
      <c r="E25" s="111">
        <v>1752</v>
      </c>
      <c r="F25" s="112">
        <f t="shared" si="0"/>
        <v>-1752</v>
      </c>
    </row>
    <row r="26" spans="1:6" s="18" customFormat="1" ht="25.5" x14ac:dyDescent="0.25">
      <c r="A26" s="110" t="s">
        <v>82</v>
      </c>
      <c r="B26" s="98">
        <v>21</v>
      </c>
      <c r="C26" s="111">
        <v>550952</v>
      </c>
      <c r="D26" s="111">
        <v>620</v>
      </c>
      <c r="E26" s="111">
        <v>421490</v>
      </c>
      <c r="F26" s="112">
        <f t="shared" si="0"/>
        <v>129462</v>
      </c>
    </row>
    <row r="27" spans="1:6" s="18" customFormat="1" x14ac:dyDescent="0.25">
      <c r="A27" s="110" t="s">
        <v>84</v>
      </c>
      <c r="B27" s="98">
        <v>22</v>
      </c>
      <c r="C27" s="111">
        <v>0</v>
      </c>
      <c r="D27" s="111">
        <v>0</v>
      </c>
      <c r="E27" s="111">
        <v>0</v>
      </c>
      <c r="F27" s="112">
        <f t="shared" si="0"/>
        <v>0</v>
      </c>
    </row>
    <row r="28" spans="1:6" s="18" customFormat="1" x14ac:dyDescent="0.25">
      <c r="A28" s="110" t="s">
        <v>86</v>
      </c>
      <c r="B28" s="98">
        <v>23</v>
      </c>
      <c r="C28" s="111">
        <v>0</v>
      </c>
      <c r="D28" s="111">
        <v>0</v>
      </c>
      <c r="E28" s="111">
        <v>0</v>
      </c>
      <c r="F28" s="112">
        <f t="shared" si="0"/>
        <v>0</v>
      </c>
    </row>
    <row r="29" spans="1:6" s="18" customFormat="1" x14ac:dyDescent="0.25">
      <c r="A29" s="110" t="s">
        <v>88</v>
      </c>
      <c r="B29" s="98">
        <v>24</v>
      </c>
      <c r="C29" s="111">
        <v>0</v>
      </c>
      <c r="D29" s="111">
        <v>0</v>
      </c>
      <c r="E29" s="111">
        <v>0</v>
      </c>
      <c r="F29" s="112">
        <f t="shared" si="0"/>
        <v>0</v>
      </c>
    </row>
    <row r="30" spans="1:6" s="18" customFormat="1" x14ac:dyDescent="0.25">
      <c r="A30" s="110" t="s">
        <v>111</v>
      </c>
      <c r="B30" s="98">
        <v>25</v>
      </c>
      <c r="C30" s="111">
        <v>0</v>
      </c>
      <c r="D30" s="111">
        <v>0</v>
      </c>
      <c r="E30" s="111">
        <v>0</v>
      </c>
      <c r="F30" s="112">
        <f t="shared" si="0"/>
        <v>0</v>
      </c>
    </row>
    <row r="31" spans="1:6" s="18" customFormat="1" ht="16.5" thickBot="1" x14ac:dyDescent="0.3">
      <c r="A31" s="113" t="s">
        <v>21</v>
      </c>
      <c r="B31" s="104" t="s">
        <v>93</v>
      </c>
      <c r="C31" s="105">
        <f>SUM(C6:C30)</f>
        <v>12186085</v>
      </c>
      <c r="D31" s="105">
        <f>SUM(D6:D30)</f>
        <v>2343660</v>
      </c>
      <c r="E31" s="105">
        <f>SUM(E6:E30)</f>
        <v>8716082</v>
      </c>
      <c r="F31" s="106">
        <f>SUM(F6:F30)</f>
        <v>3470003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85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CB4C5-7093-4161-AD34-62AAEF64899A}">
  <dimension ref="A1:Y59"/>
  <sheetViews>
    <sheetView showGridLines="0" topLeftCell="A3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112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83090</v>
      </c>
      <c r="D6" s="37">
        <v>38628</v>
      </c>
      <c r="E6" s="37">
        <v>115271</v>
      </c>
      <c r="F6" s="37">
        <v>26942</v>
      </c>
      <c r="G6" s="37">
        <v>42071</v>
      </c>
      <c r="H6" s="37">
        <v>55545</v>
      </c>
      <c r="I6" s="37">
        <v>58499</v>
      </c>
      <c r="J6" s="37">
        <v>50718</v>
      </c>
      <c r="K6" s="37">
        <v>52058</v>
      </c>
      <c r="L6" s="37">
        <v>84665</v>
      </c>
      <c r="M6" s="37">
        <v>4156</v>
      </c>
      <c r="N6" s="38">
        <f>SUM(C6:M6)</f>
        <v>611643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0">SUM(O6:T6)</f>
        <v>0</v>
      </c>
      <c r="V6" s="40">
        <f t="shared" ref="V6:V41" si="1">N6+U6</f>
        <v>611643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1642</v>
      </c>
      <c r="D7" s="37">
        <v>14633</v>
      </c>
      <c r="E7" s="37">
        <v>9965</v>
      </c>
      <c r="F7" s="37">
        <v>604</v>
      </c>
      <c r="G7" s="37">
        <v>1051</v>
      </c>
      <c r="H7" s="37">
        <v>0</v>
      </c>
      <c r="I7" s="37">
        <v>362</v>
      </c>
      <c r="J7" s="37">
        <v>0</v>
      </c>
      <c r="K7" s="37">
        <v>560</v>
      </c>
      <c r="L7" s="37">
        <v>1283</v>
      </c>
      <c r="M7" s="37">
        <v>0</v>
      </c>
      <c r="N7" s="41">
        <f>SUM(C7:M7)</f>
        <v>30100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0"/>
        <v>0</v>
      </c>
      <c r="V7" s="44">
        <f t="shared" si="1"/>
        <v>30100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5418</v>
      </c>
      <c r="D8" s="37">
        <v>5155</v>
      </c>
      <c r="E8" s="37">
        <v>6514</v>
      </c>
      <c r="F8" s="37">
        <v>7936</v>
      </c>
      <c r="G8" s="37">
        <v>4069</v>
      </c>
      <c r="H8" s="37">
        <v>1060</v>
      </c>
      <c r="I8" s="37">
        <v>2532</v>
      </c>
      <c r="J8" s="37">
        <v>4494</v>
      </c>
      <c r="K8" s="37">
        <v>3670</v>
      </c>
      <c r="L8" s="37">
        <v>3205</v>
      </c>
      <c r="M8" s="37">
        <v>161</v>
      </c>
      <c r="N8" s="41">
        <f>SUM(C8:M8)</f>
        <v>44214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0"/>
        <v>0</v>
      </c>
      <c r="V8" s="44">
        <f t="shared" si="1"/>
        <v>44214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>SUM(C9:M9)</f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0"/>
        <v>0</v>
      </c>
      <c r="V9" s="44">
        <f t="shared" si="1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</v>
      </c>
      <c r="E10" s="37">
        <v>0</v>
      </c>
      <c r="F10" s="37">
        <v>0</v>
      </c>
      <c r="G10" s="37">
        <v>8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0</v>
      </c>
      <c r="N10" s="41">
        <f>SUM(C10:M10)</f>
        <v>11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0"/>
        <v>0</v>
      </c>
      <c r="V10" s="44">
        <f t="shared" si="1"/>
        <v>11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4</v>
      </c>
      <c r="D11" s="37">
        <v>4</v>
      </c>
      <c r="E11" s="37">
        <v>23</v>
      </c>
      <c r="F11" s="37">
        <v>0</v>
      </c>
      <c r="G11" s="37">
        <v>2</v>
      </c>
      <c r="H11" s="37">
        <v>0</v>
      </c>
      <c r="I11" s="37">
        <v>2</v>
      </c>
      <c r="J11" s="37">
        <v>15</v>
      </c>
      <c r="K11" s="37">
        <v>2</v>
      </c>
      <c r="L11" s="37">
        <v>0</v>
      </c>
      <c r="M11" s="37">
        <v>0</v>
      </c>
      <c r="N11" s="41">
        <f>SUM(C11:M11)</f>
        <v>52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0"/>
        <v>0</v>
      </c>
      <c r="V11" s="44">
        <f t="shared" si="1"/>
        <v>52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196</v>
      </c>
      <c r="D12" s="37">
        <v>762</v>
      </c>
      <c r="E12" s="37">
        <v>172</v>
      </c>
      <c r="F12" s="37">
        <v>211</v>
      </c>
      <c r="G12" s="37">
        <v>424</v>
      </c>
      <c r="H12" s="37">
        <v>0</v>
      </c>
      <c r="I12" s="37">
        <v>146</v>
      </c>
      <c r="J12" s="37">
        <v>152</v>
      </c>
      <c r="K12" s="37">
        <v>31</v>
      </c>
      <c r="L12" s="37">
        <v>21</v>
      </c>
      <c r="M12" s="37">
        <v>0</v>
      </c>
      <c r="N12" s="41">
        <f>SUM(C12:M12)</f>
        <v>2115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0"/>
        <v>0</v>
      </c>
      <c r="V12" s="44">
        <f t="shared" si="1"/>
        <v>2115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12484</v>
      </c>
      <c r="D13" s="37">
        <v>15724</v>
      </c>
      <c r="E13" s="37">
        <v>18290</v>
      </c>
      <c r="F13" s="37">
        <v>5101</v>
      </c>
      <c r="G13" s="37">
        <v>11514</v>
      </c>
      <c r="H13" s="37">
        <v>862</v>
      </c>
      <c r="I13" s="37">
        <v>3384</v>
      </c>
      <c r="J13" s="37">
        <v>5613</v>
      </c>
      <c r="K13" s="37">
        <v>6410</v>
      </c>
      <c r="L13" s="37">
        <v>15535</v>
      </c>
      <c r="M13" s="37">
        <v>84</v>
      </c>
      <c r="N13" s="41">
        <f>SUM(C13:M13)</f>
        <v>95001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0"/>
        <v>0</v>
      </c>
      <c r="V13" s="44">
        <f t="shared" si="1"/>
        <v>95001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13714</v>
      </c>
      <c r="D14" s="37">
        <v>18476</v>
      </c>
      <c r="E14" s="37">
        <v>31206</v>
      </c>
      <c r="F14" s="37">
        <v>2373</v>
      </c>
      <c r="G14" s="37">
        <v>10035</v>
      </c>
      <c r="H14" s="37">
        <v>546</v>
      </c>
      <c r="I14" s="37">
        <v>1921</v>
      </c>
      <c r="J14" s="37">
        <v>2675</v>
      </c>
      <c r="K14" s="37">
        <v>4962</v>
      </c>
      <c r="L14" s="37">
        <v>10314</v>
      </c>
      <c r="M14" s="37">
        <v>57</v>
      </c>
      <c r="N14" s="41">
        <f>SUM(C14:M14)</f>
        <v>96279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0"/>
        <v>0</v>
      </c>
      <c r="V14" s="44">
        <f t="shared" si="1"/>
        <v>96279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13717</v>
      </c>
      <c r="D15" s="37">
        <v>18476</v>
      </c>
      <c r="E15" s="37">
        <v>31531</v>
      </c>
      <c r="F15" s="37">
        <v>5503</v>
      </c>
      <c r="G15" s="37">
        <v>11845</v>
      </c>
      <c r="H15" s="37">
        <v>1408</v>
      </c>
      <c r="I15" s="37">
        <v>4025</v>
      </c>
      <c r="J15" s="37">
        <v>6174</v>
      </c>
      <c r="K15" s="37">
        <v>6979</v>
      </c>
      <c r="L15" s="37">
        <v>16525</v>
      </c>
      <c r="M15" s="37">
        <v>101</v>
      </c>
      <c r="N15" s="41">
        <f>SUM(C15:M15)</f>
        <v>116284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0"/>
        <v>0</v>
      </c>
      <c r="V15" s="44">
        <f t="shared" si="1"/>
        <v>116284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9687</v>
      </c>
      <c r="D16" s="47">
        <v>14721</v>
      </c>
      <c r="E16" s="47">
        <v>27176</v>
      </c>
      <c r="F16" s="47">
        <v>4255</v>
      </c>
      <c r="G16" s="47">
        <v>9439</v>
      </c>
      <c r="H16" s="47">
        <v>999</v>
      </c>
      <c r="I16" s="47">
        <v>2222</v>
      </c>
      <c r="J16" s="47">
        <v>4254</v>
      </c>
      <c r="K16" s="47">
        <v>1913</v>
      </c>
      <c r="L16" s="47">
        <v>14895</v>
      </c>
      <c r="M16" s="47">
        <v>57</v>
      </c>
      <c r="N16" s="48">
        <f>SUM(C16:M16)</f>
        <v>89618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0"/>
        <v>0</v>
      </c>
      <c r="V16" s="51">
        <f t="shared" si="1"/>
        <v>89618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4030</v>
      </c>
      <c r="D17" s="47">
        <v>3755</v>
      </c>
      <c r="E17" s="47">
        <v>4355</v>
      </c>
      <c r="F17" s="47">
        <v>1248</v>
      </c>
      <c r="G17" s="47">
        <v>2406</v>
      </c>
      <c r="H17" s="47">
        <v>409</v>
      </c>
      <c r="I17" s="47">
        <v>1803</v>
      </c>
      <c r="J17" s="47">
        <v>1920</v>
      </c>
      <c r="K17" s="47">
        <v>5066</v>
      </c>
      <c r="L17" s="47">
        <v>1630</v>
      </c>
      <c r="M17" s="47">
        <v>44</v>
      </c>
      <c r="N17" s="48">
        <f>SUM(C17:M17)</f>
        <v>26666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0"/>
        <v>0</v>
      </c>
      <c r="V17" s="51">
        <f t="shared" si="1"/>
        <v>26666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131861</v>
      </c>
      <c r="D18" s="37">
        <v>64097</v>
      </c>
      <c r="E18" s="37">
        <v>67589</v>
      </c>
      <c r="F18" s="37">
        <v>76589</v>
      </c>
      <c r="G18" s="37">
        <v>65144</v>
      </c>
      <c r="H18" s="37">
        <v>91164</v>
      </c>
      <c r="I18" s="37">
        <v>111903</v>
      </c>
      <c r="J18" s="37">
        <v>78155</v>
      </c>
      <c r="K18" s="37">
        <v>49317</v>
      </c>
      <c r="L18" s="37">
        <v>78993</v>
      </c>
      <c r="M18" s="37">
        <v>6884</v>
      </c>
      <c r="N18" s="41">
        <f>SUM(C18:M18)</f>
        <v>821696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0"/>
        <v>0</v>
      </c>
      <c r="V18" s="44">
        <f t="shared" si="1"/>
        <v>821696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94926</v>
      </c>
      <c r="D19" s="47">
        <v>44013</v>
      </c>
      <c r="E19" s="47">
        <v>45801</v>
      </c>
      <c r="F19" s="47">
        <v>33826</v>
      </c>
      <c r="G19" s="47">
        <v>45787</v>
      </c>
      <c r="H19" s="47">
        <v>66530</v>
      </c>
      <c r="I19" s="47">
        <v>78964</v>
      </c>
      <c r="J19" s="47">
        <v>56634</v>
      </c>
      <c r="K19" s="47">
        <v>33869</v>
      </c>
      <c r="L19" s="47">
        <v>56635</v>
      </c>
      <c r="M19" s="47">
        <v>4930</v>
      </c>
      <c r="N19" s="48">
        <f>SUM(C19:M19)</f>
        <v>561915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0"/>
        <v>0</v>
      </c>
      <c r="V19" s="51">
        <f t="shared" si="1"/>
        <v>561915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33608</v>
      </c>
      <c r="D20" s="47">
        <v>19225</v>
      </c>
      <c r="E20" s="47">
        <v>20780</v>
      </c>
      <c r="F20" s="47">
        <v>12609</v>
      </c>
      <c r="G20" s="47">
        <v>18845</v>
      </c>
      <c r="H20" s="47">
        <v>22965</v>
      </c>
      <c r="I20" s="47">
        <v>32224</v>
      </c>
      <c r="J20" s="47">
        <v>21111</v>
      </c>
      <c r="K20" s="47">
        <v>10693</v>
      </c>
      <c r="L20" s="47">
        <v>22001</v>
      </c>
      <c r="M20" s="47">
        <v>1426</v>
      </c>
      <c r="N20" s="48">
        <f>SUM(C20:M20)</f>
        <v>215487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0"/>
        <v>0</v>
      </c>
      <c r="V20" s="51">
        <f t="shared" si="1"/>
        <v>215487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2855</v>
      </c>
      <c r="D21" s="47">
        <v>226</v>
      </c>
      <c r="E21" s="47">
        <v>248</v>
      </c>
      <c r="F21" s="47">
        <v>29940</v>
      </c>
      <c r="G21" s="47">
        <v>288</v>
      </c>
      <c r="H21" s="47">
        <v>1647</v>
      </c>
      <c r="I21" s="47">
        <v>526</v>
      </c>
      <c r="J21" s="47">
        <v>104</v>
      </c>
      <c r="K21" s="47">
        <v>4279</v>
      </c>
      <c r="L21" s="47">
        <v>110</v>
      </c>
      <c r="M21" s="47">
        <v>520</v>
      </c>
      <c r="N21" s="48">
        <f>SUM(C21:M21)</f>
        <v>40743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0"/>
        <v>0</v>
      </c>
      <c r="V21" s="51">
        <f t="shared" si="1"/>
        <v>40743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13</v>
      </c>
      <c r="D22" s="37">
        <v>13</v>
      </c>
      <c r="E22" s="37">
        <v>0</v>
      </c>
      <c r="F22" s="37">
        <v>0</v>
      </c>
      <c r="G22" s="37">
        <v>6</v>
      </c>
      <c r="H22" s="37">
        <v>0</v>
      </c>
      <c r="I22" s="37">
        <v>0</v>
      </c>
      <c r="J22" s="37">
        <v>30</v>
      </c>
      <c r="K22" s="37">
        <v>0</v>
      </c>
      <c r="L22" s="37">
        <v>1</v>
      </c>
      <c r="M22" s="37">
        <v>0</v>
      </c>
      <c r="N22" s="41">
        <f>SUM(C22:M22)</f>
        <v>63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0"/>
        <v>0</v>
      </c>
      <c r="V22" s="44">
        <f t="shared" si="1"/>
        <v>63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170</v>
      </c>
      <c r="D23" s="37">
        <v>57</v>
      </c>
      <c r="E23" s="37">
        <v>262</v>
      </c>
      <c r="F23" s="37">
        <v>22</v>
      </c>
      <c r="G23" s="37">
        <v>178</v>
      </c>
      <c r="H23" s="37">
        <v>0</v>
      </c>
      <c r="I23" s="37">
        <v>109</v>
      </c>
      <c r="J23" s="37">
        <v>199</v>
      </c>
      <c r="K23" s="37">
        <v>75</v>
      </c>
      <c r="L23" s="37">
        <v>29</v>
      </c>
      <c r="M23" s="37">
        <v>0</v>
      </c>
      <c r="N23" s="41">
        <f>SUM(C23:M23)</f>
        <v>1101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0"/>
        <v>0</v>
      </c>
      <c r="V23" s="44">
        <f t="shared" si="1"/>
        <v>1101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5057</v>
      </c>
      <c r="D24" s="37">
        <v>6695</v>
      </c>
      <c r="E24" s="37">
        <v>12031</v>
      </c>
      <c r="F24" s="37">
        <v>1067</v>
      </c>
      <c r="G24" s="37">
        <v>11074</v>
      </c>
      <c r="H24" s="37">
        <v>269</v>
      </c>
      <c r="I24" s="37">
        <v>1653</v>
      </c>
      <c r="J24" s="37">
        <v>3304</v>
      </c>
      <c r="K24" s="37">
        <v>1346</v>
      </c>
      <c r="L24" s="37">
        <v>10014</v>
      </c>
      <c r="M24" s="37">
        <v>40</v>
      </c>
      <c r="N24" s="41">
        <f>SUM(C24:M24)</f>
        <v>52550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0"/>
        <v>0</v>
      </c>
      <c r="V24" s="44">
        <f t="shared" si="1"/>
        <v>52550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1541</v>
      </c>
      <c r="D25" s="37">
        <v>8694</v>
      </c>
      <c r="E25" s="37">
        <v>38</v>
      </c>
      <c r="F25" s="37">
        <v>52</v>
      </c>
      <c r="G25" s="37">
        <v>0</v>
      </c>
      <c r="H25" s="37">
        <v>0</v>
      </c>
      <c r="I25" s="37">
        <v>0</v>
      </c>
      <c r="J25" s="37">
        <v>0</v>
      </c>
      <c r="K25" s="37">
        <v>248</v>
      </c>
      <c r="L25" s="37">
        <v>236</v>
      </c>
      <c r="M25" s="37">
        <v>0</v>
      </c>
      <c r="N25" s="41">
        <f>SUM(C25:M25)</f>
        <v>10809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0"/>
        <v>0</v>
      </c>
      <c r="V25" s="44">
        <f t="shared" si="1"/>
        <v>10809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1</v>
      </c>
      <c r="G26" s="37">
        <v>7</v>
      </c>
      <c r="H26" s="37">
        <v>0</v>
      </c>
      <c r="I26" s="37">
        <v>0</v>
      </c>
      <c r="J26" s="37">
        <v>2</v>
      </c>
      <c r="K26" s="37">
        <v>8</v>
      </c>
      <c r="L26" s="37">
        <v>0</v>
      </c>
      <c r="M26" s="37">
        <v>0</v>
      </c>
      <c r="N26" s="41">
        <f>SUM(C26:M26)</f>
        <v>18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0"/>
        <v>0</v>
      </c>
      <c r="V26" s="44">
        <f t="shared" si="1"/>
        <v>18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30</v>
      </c>
      <c r="D27" s="37">
        <v>50</v>
      </c>
      <c r="E27" s="37">
        <v>203</v>
      </c>
      <c r="F27" s="37">
        <v>5</v>
      </c>
      <c r="G27" s="37">
        <v>843</v>
      </c>
      <c r="H27" s="37">
        <v>0</v>
      </c>
      <c r="I27" s="37">
        <v>21</v>
      </c>
      <c r="J27" s="37">
        <v>0</v>
      </c>
      <c r="K27" s="37">
        <v>16</v>
      </c>
      <c r="L27" s="37">
        <v>10</v>
      </c>
      <c r="M27" s="37">
        <v>0</v>
      </c>
      <c r="N27" s="41">
        <f>SUM(C27:M27)</f>
        <v>1178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0"/>
        <v>0</v>
      </c>
      <c r="V27" s="44">
        <f t="shared" si="1"/>
        <v>1178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2</v>
      </c>
      <c r="M28" s="37">
        <v>0</v>
      </c>
      <c r="N28" s="41">
        <f>SUM(C28:M28)</f>
        <v>2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0"/>
        <v>0</v>
      </c>
      <c r="V28" s="44">
        <f t="shared" si="1"/>
        <v>2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30999</v>
      </c>
      <c r="D29" s="37">
        <v>80360</v>
      </c>
      <c r="E29" s="37">
        <v>67144</v>
      </c>
      <c r="F29" s="37">
        <v>14952</v>
      </c>
      <c r="G29" s="37">
        <v>80802</v>
      </c>
      <c r="H29" s="37">
        <v>8621</v>
      </c>
      <c r="I29" s="37">
        <v>36393</v>
      </c>
      <c r="J29" s="37">
        <v>30587</v>
      </c>
      <c r="K29" s="37">
        <v>13833</v>
      </c>
      <c r="L29" s="37">
        <v>31585</v>
      </c>
      <c r="M29" s="37">
        <v>0</v>
      </c>
      <c r="N29" s="58">
        <f>SUM(C29:M29)</f>
        <v>395276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0"/>
        <v>0</v>
      </c>
      <c r="V29" s="61">
        <f t="shared" si="1"/>
        <v>395276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v>189859</v>
      </c>
      <c r="D30" s="64">
        <v>192386</v>
      </c>
      <c r="E30" s="64">
        <v>192785</v>
      </c>
      <c r="F30" s="64">
        <v>106561</v>
      </c>
      <c r="G30" s="64">
        <v>165815</v>
      </c>
      <c r="H30" s="64">
        <v>101675</v>
      </c>
      <c r="I30" s="64">
        <v>155526</v>
      </c>
      <c r="J30" s="64">
        <v>121692</v>
      </c>
      <c r="K30" s="64">
        <v>95860</v>
      </c>
      <c r="L30" s="64">
        <v>169360</v>
      </c>
      <c r="M30" s="64">
        <v>7172</v>
      </c>
      <c r="N30" s="65">
        <f>SUM(C30:M30)</f>
        <v>1498691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0"/>
        <v>0</v>
      </c>
      <c r="V30" s="66">
        <f t="shared" si="1"/>
        <v>1498691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>SUM(C31:M31)</f>
        <v>0</v>
      </c>
      <c r="O31" s="37">
        <v>3144</v>
      </c>
      <c r="P31" s="37">
        <v>979</v>
      </c>
      <c r="Q31" s="37">
        <v>512</v>
      </c>
      <c r="R31" s="37">
        <v>7072</v>
      </c>
      <c r="S31" s="37">
        <v>59772</v>
      </c>
      <c r="T31" s="39">
        <v>510</v>
      </c>
      <c r="U31" s="38">
        <f t="shared" si="0"/>
        <v>71989</v>
      </c>
      <c r="V31" s="40">
        <f t="shared" si="1"/>
        <v>71989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>SUM(C32:M32)</f>
        <v>0</v>
      </c>
      <c r="O32" s="49">
        <v>3144</v>
      </c>
      <c r="P32" s="49">
        <v>976</v>
      </c>
      <c r="Q32" s="49">
        <v>512</v>
      </c>
      <c r="R32" s="49">
        <v>7072</v>
      </c>
      <c r="S32" s="49">
        <v>59772</v>
      </c>
      <c r="T32" s="50">
        <v>510</v>
      </c>
      <c r="U32" s="48">
        <f t="shared" si="0"/>
        <v>71986</v>
      </c>
      <c r="V32" s="51">
        <f t="shared" si="1"/>
        <v>71986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>SUM(C33:M33)</f>
        <v>0</v>
      </c>
      <c r="O33" s="49">
        <v>803</v>
      </c>
      <c r="P33" s="49">
        <v>1040</v>
      </c>
      <c r="Q33" s="49">
        <v>160</v>
      </c>
      <c r="R33" s="49">
        <v>4186</v>
      </c>
      <c r="S33" s="49">
        <v>245</v>
      </c>
      <c r="T33" s="50">
        <v>438</v>
      </c>
      <c r="U33" s="48">
        <f t="shared" si="0"/>
        <v>6872</v>
      </c>
      <c r="V33" s="51">
        <f t="shared" si="1"/>
        <v>6872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>SUM(C34:M34)</f>
        <v>0</v>
      </c>
      <c r="O34" s="49">
        <v>0</v>
      </c>
      <c r="P34" s="49">
        <v>3</v>
      </c>
      <c r="Q34" s="49">
        <v>0</v>
      </c>
      <c r="R34" s="49">
        <v>0</v>
      </c>
      <c r="S34" s="49">
        <v>0</v>
      </c>
      <c r="T34" s="50">
        <v>0</v>
      </c>
      <c r="U34" s="48">
        <f t="shared" si="0"/>
        <v>3</v>
      </c>
      <c r="V34" s="51">
        <f t="shared" si="1"/>
        <v>3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>SUM(C35:M35)</f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0"/>
        <v>0</v>
      </c>
      <c r="V35" s="44">
        <f t="shared" si="1"/>
        <v>0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>SUM(C36:M36)</f>
        <v>0</v>
      </c>
      <c r="O36" s="42">
        <v>644</v>
      </c>
      <c r="P36" s="42">
        <v>421</v>
      </c>
      <c r="Q36" s="42">
        <v>1750</v>
      </c>
      <c r="R36" s="42">
        <v>255</v>
      </c>
      <c r="S36" s="42">
        <v>230</v>
      </c>
      <c r="T36" s="43">
        <v>225</v>
      </c>
      <c r="U36" s="41">
        <f t="shared" si="0"/>
        <v>3525</v>
      </c>
      <c r="V36" s="44">
        <f t="shared" si="1"/>
        <v>3525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>SUM(C37:M37)</f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0"/>
        <v>0</v>
      </c>
      <c r="V37" s="44">
        <f t="shared" si="1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>SUM(C38:M38)</f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0"/>
        <v>0</v>
      </c>
      <c r="V38" s="44">
        <f t="shared" si="1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>SUM(C39:M39)</f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0"/>
        <v>0</v>
      </c>
      <c r="V39" s="44">
        <f t="shared" si="1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>SUM(C40:M40)</f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0"/>
        <v>0</v>
      </c>
      <c r="V40" s="61">
        <f t="shared" si="1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>SUM(C41:M41)</f>
        <v>0</v>
      </c>
      <c r="O41" s="64">
        <v>3788</v>
      </c>
      <c r="P41" s="64">
        <v>1400</v>
      </c>
      <c r="Q41" s="64">
        <v>2262</v>
      </c>
      <c r="R41" s="64">
        <v>7327</v>
      </c>
      <c r="S41" s="64">
        <v>60002</v>
      </c>
      <c r="T41" s="64">
        <v>735</v>
      </c>
      <c r="U41" s="65">
        <f t="shared" si="0"/>
        <v>75514</v>
      </c>
      <c r="V41" s="66">
        <f t="shared" si="1"/>
        <v>75514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2">C30+C41</f>
        <v>189859</v>
      </c>
      <c r="D42" s="75">
        <f t="shared" si="2"/>
        <v>192386</v>
      </c>
      <c r="E42" s="75">
        <f t="shared" si="2"/>
        <v>192785</v>
      </c>
      <c r="F42" s="75">
        <f t="shared" si="2"/>
        <v>106561</v>
      </c>
      <c r="G42" s="75">
        <f t="shared" si="2"/>
        <v>165815</v>
      </c>
      <c r="H42" s="75">
        <f t="shared" si="2"/>
        <v>101675</v>
      </c>
      <c r="I42" s="75">
        <f t="shared" si="2"/>
        <v>155526</v>
      </c>
      <c r="J42" s="75">
        <f t="shared" si="2"/>
        <v>121692</v>
      </c>
      <c r="K42" s="75">
        <f t="shared" si="2"/>
        <v>95860</v>
      </c>
      <c r="L42" s="75">
        <f t="shared" si="2"/>
        <v>169360</v>
      </c>
      <c r="M42" s="75">
        <f t="shared" si="2"/>
        <v>7172</v>
      </c>
      <c r="N42" s="75">
        <f t="shared" si="2"/>
        <v>1498691</v>
      </c>
      <c r="O42" s="75">
        <f t="shared" si="2"/>
        <v>3788</v>
      </c>
      <c r="P42" s="75">
        <f t="shared" si="2"/>
        <v>1400</v>
      </c>
      <c r="Q42" s="75">
        <f t="shared" si="2"/>
        <v>2262</v>
      </c>
      <c r="R42" s="75">
        <f t="shared" si="2"/>
        <v>7327</v>
      </c>
      <c r="S42" s="75">
        <f t="shared" si="2"/>
        <v>60002</v>
      </c>
      <c r="T42" s="75">
        <f t="shared" si="2"/>
        <v>735</v>
      </c>
      <c r="U42" s="75">
        <f t="shared" si="2"/>
        <v>75514</v>
      </c>
      <c r="V42" s="76">
        <f t="shared" si="2"/>
        <v>1574205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3">C4</f>
        <v>MAКEDONIA</v>
      </c>
      <c r="D45" s="77" t="str">
        <f t="shared" si="3"/>
        <v>TRIGLAV</v>
      </c>
      <c r="E45" s="77" t="str">
        <f t="shared" si="3"/>
        <v>SAVA</v>
      </c>
      <c r="F45" s="77" t="str">
        <f t="shared" si="3"/>
        <v>EUROINS</v>
      </c>
      <c r="G45" s="77" t="str">
        <f t="shared" si="3"/>
        <v>EUROLINK</v>
      </c>
      <c r="H45" s="77" t="str">
        <f t="shared" si="3"/>
        <v>GRAWE JO-JETË</v>
      </c>
      <c r="I45" s="77" t="str">
        <f t="shared" si="3"/>
        <v>UNIKA</v>
      </c>
      <c r="J45" s="77" t="str">
        <f t="shared" si="3"/>
        <v>OSIGURITELNA POLISA</v>
      </c>
      <c r="K45" s="77" t="str">
        <f t="shared" si="3"/>
        <v>HALK OSIGURUVANJE</v>
      </c>
      <c r="L45" s="77" t="str">
        <f t="shared" si="3"/>
        <v>KROACIJA JO-JETË</v>
      </c>
      <c r="M45" s="77" t="str">
        <f t="shared" si="3"/>
        <v>ZOIL MAKEDONIJA, sh.a, Manastrir</v>
      </c>
      <c r="N45" s="78"/>
      <c r="O45" s="77" t="str">
        <f t="shared" ref="O45:T45" si="4">O4</f>
        <v>KROACIA JETË</v>
      </c>
      <c r="P45" s="77" t="str">
        <f t="shared" si="4"/>
        <v>GRAVE</v>
      </c>
      <c r="Q45" s="77" t="str">
        <f t="shared" si="4"/>
        <v>VINER JETË</v>
      </c>
      <c r="R45" s="77" t="str">
        <f t="shared" si="4"/>
        <v>UNIKA JETË</v>
      </c>
      <c r="S45" s="77" t="str">
        <f t="shared" si="4"/>
        <v>TRIGLAV JETË</v>
      </c>
      <c r="T45" s="77" t="str">
        <f t="shared" si="4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0.12668321888901715</v>
      </c>
      <c r="D46" s="80">
        <f t="shared" ref="D46:M46" si="5">D42/$N$42</f>
        <v>0.12836935699220187</v>
      </c>
      <c r="E46" s="80">
        <f t="shared" si="5"/>
        <v>0.12863558932428365</v>
      </c>
      <c r="F46" s="80">
        <f t="shared" si="5"/>
        <v>7.1102715636512132E-2</v>
      </c>
      <c r="G46" s="80">
        <f t="shared" si="5"/>
        <v>0.1106398850730404</v>
      </c>
      <c r="H46" s="80">
        <f t="shared" si="5"/>
        <v>6.7842537254177146E-2</v>
      </c>
      <c r="I46" s="80">
        <f t="shared" si="5"/>
        <v>0.10377456059988349</v>
      </c>
      <c r="J46" s="80">
        <f t="shared" si="5"/>
        <v>8.1198859538090237E-2</v>
      </c>
      <c r="K46" s="80">
        <f t="shared" si="5"/>
        <v>6.3962484594889804E-2</v>
      </c>
      <c r="L46" s="80">
        <f t="shared" si="5"/>
        <v>0.11300528260995762</v>
      </c>
      <c r="M46" s="80">
        <f t="shared" si="5"/>
        <v>4.7855094879464813E-3</v>
      </c>
      <c r="N46" s="81"/>
      <c r="O46" s="80">
        <f>O42/$U$42</f>
        <v>5.0162883703684082E-2</v>
      </c>
      <c r="P46" s="80">
        <f t="shared" ref="P46:T46" si="6">P42/$U$42</f>
        <v>1.8539608549408056E-2</v>
      </c>
      <c r="Q46" s="80">
        <f t="shared" si="6"/>
        <v>2.9954710384829303E-2</v>
      </c>
      <c r="R46" s="80">
        <f t="shared" si="6"/>
        <v>9.7028365601080593E-2</v>
      </c>
      <c r="S46" s="80">
        <f t="shared" si="6"/>
        <v>0.79458113727255875</v>
      </c>
      <c r="T46" s="80">
        <f t="shared" si="6"/>
        <v>9.73329448843923E-3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F5F4-770A-4A77-95CD-004773B0FD4E}">
  <dimension ref="A1:Y59"/>
  <sheetViews>
    <sheetView showGridLines="0" zoomScale="80" zoomScaleNormal="80" workbookViewId="0">
      <selection activeCell="Q52" sqref="Q52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113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37233</v>
      </c>
      <c r="D6" s="37">
        <v>33438</v>
      </c>
      <c r="E6" s="37">
        <v>18895</v>
      </c>
      <c r="F6" s="37">
        <v>4376</v>
      </c>
      <c r="G6" s="37">
        <v>39062</v>
      </c>
      <c r="H6" s="37">
        <v>4657</v>
      </c>
      <c r="I6" s="37">
        <v>18971</v>
      </c>
      <c r="J6" s="37">
        <v>12720</v>
      </c>
      <c r="K6" s="37">
        <v>17748</v>
      </c>
      <c r="L6" s="37">
        <v>64798</v>
      </c>
      <c r="M6" s="37">
        <v>0</v>
      </c>
      <c r="N6" s="38">
        <f>SUM(C6:M6)</f>
        <v>251898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0">SUM(O6:T6)</f>
        <v>0</v>
      </c>
      <c r="V6" s="40">
        <f t="shared" ref="V6:V41" si="1">N6+U6</f>
        <v>251898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124210</v>
      </c>
      <c r="D7" s="37">
        <v>98190</v>
      </c>
      <c r="E7" s="37">
        <v>57402</v>
      </c>
      <c r="F7" s="37">
        <v>11114</v>
      </c>
      <c r="G7" s="37">
        <v>116496</v>
      </c>
      <c r="H7" s="37">
        <v>0</v>
      </c>
      <c r="I7" s="37">
        <v>37935</v>
      </c>
      <c r="J7" s="37">
        <v>0</v>
      </c>
      <c r="K7" s="37">
        <v>29982</v>
      </c>
      <c r="L7" s="37">
        <v>120901</v>
      </c>
      <c r="M7" s="37">
        <v>0</v>
      </c>
      <c r="N7" s="41">
        <f>SUM(C7:M7)</f>
        <v>596230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0"/>
        <v>0</v>
      </c>
      <c r="V7" s="44">
        <f t="shared" si="1"/>
        <v>596230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92208</v>
      </c>
      <c r="D8" s="37">
        <v>78211</v>
      </c>
      <c r="E8" s="37">
        <v>104634</v>
      </c>
      <c r="F8" s="37">
        <v>27920</v>
      </c>
      <c r="G8" s="37">
        <v>43044</v>
      </c>
      <c r="H8" s="37">
        <v>8582</v>
      </c>
      <c r="I8" s="37">
        <v>48715</v>
      </c>
      <c r="J8" s="37">
        <v>47803</v>
      </c>
      <c r="K8" s="37">
        <v>60460</v>
      </c>
      <c r="L8" s="37">
        <v>40109</v>
      </c>
      <c r="M8" s="37">
        <v>123</v>
      </c>
      <c r="N8" s="41">
        <f>SUM(C8:M8)</f>
        <v>551809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0"/>
        <v>0</v>
      </c>
      <c r="V8" s="44">
        <f t="shared" si="1"/>
        <v>551809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>SUM(C9:M9)</f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0"/>
        <v>0</v>
      </c>
      <c r="V9" s="44">
        <f t="shared" si="1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94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>SUM(C10:M10)</f>
        <v>94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0"/>
        <v>0</v>
      </c>
      <c r="V10" s="44">
        <f t="shared" si="1"/>
        <v>94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78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>SUM(C11:M11)</f>
        <v>78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0"/>
        <v>0</v>
      </c>
      <c r="V11" s="44">
        <f t="shared" si="1"/>
        <v>78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202</v>
      </c>
      <c r="D12" s="37">
        <v>104</v>
      </c>
      <c r="E12" s="37">
        <v>262</v>
      </c>
      <c r="F12" s="37">
        <v>40</v>
      </c>
      <c r="G12" s="37">
        <v>0</v>
      </c>
      <c r="H12" s="37">
        <v>0</v>
      </c>
      <c r="I12" s="37">
        <v>400</v>
      </c>
      <c r="J12" s="37">
        <v>0</v>
      </c>
      <c r="K12" s="37">
        <v>0</v>
      </c>
      <c r="L12" s="37">
        <v>0</v>
      </c>
      <c r="M12" s="37">
        <v>0</v>
      </c>
      <c r="N12" s="41">
        <f>SUM(C12:M12)</f>
        <v>1008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0"/>
        <v>0</v>
      </c>
      <c r="V12" s="44">
        <f t="shared" si="1"/>
        <v>1008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24553</v>
      </c>
      <c r="D13" s="37">
        <v>32261</v>
      </c>
      <c r="E13" s="37">
        <v>18364</v>
      </c>
      <c r="F13" s="37">
        <v>548</v>
      </c>
      <c r="G13" s="37">
        <v>26001</v>
      </c>
      <c r="H13" s="37">
        <v>189</v>
      </c>
      <c r="I13" s="37">
        <v>5606</v>
      </c>
      <c r="J13" s="37">
        <v>1442</v>
      </c>
      <c r="K13" s="37">
        <v>1583</v>
      </c>
      <c r="L13" s="37">
        <v>1744</v>
      </c>
      <c r="M13" s="37">
        <v>9</v>
      </c>
      <c r="N13" s="41">
        <f>SUM(C13:M13)</f>
        <v>112300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0"/>
        <v>0</v>
      </c>
      <c r="V13" s="44">
        <f t="shared" si="1"/>
        <v>112300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49754</v>
      </c>
      <c r="D14" s="37">
        <v>25894</v>
      </c>
      <c r="E14" s="37">
        <v>45112</v>
      </c>
      <c r="F14" s="37">
        <v>60190</v>
      </c>
      <c r="G14" s="37">
        <v>4121</v>
      </c>
      <c r="H14" s="37">
        <v>149</v>
      </c>
      <c r="I14" s="37">
        <v>25670</v>
      </c>
      <c r="J14" s="37">
        <v>2838</v>
      </c>
      <c r="K14" s="37">
        <v>4726</v>
      </c>
      <c r="L14" s="37">
        <v>5952</v>
      </c>
      <c r="M14" s="37">
        <v>0</v>
      </c>
      <c r="N14" s="41">
        <f>SUM(C14:M14)</f>
        <v>224406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0"/>
        <v>0</v>
      </c>
      <c r="V14" s="44">
        <f t="shared" si="1"/>
        <v>224406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74307</v>
      </c>
      <c r="D15" s="37">
        <v>58155</v>
      </c>
      <c r="E15" s="37">
        <v>63476</v>
      </c>
      <c r="F15" s="37">
        <v>60738</v>
      </c>
      <c r="G15" s="37">
        <v>30122</v>
      </c>
      <c r="H15" s="37">
        <v>338</v>
      </c>
      <c r="I15" s="37">
        <v>31276</v>
      </c>
      <c r="J15" s="37">
        <v>4280</v>
      </c>
      <c r="K15" s="37">
        <v>6309</v>
      </c>
      <c r="L15" s="37">
        <v>7696</v>
      </c>
      <c r="M15" s="37">
        <v>9</v>
      </c>
      <c r="N15" s="41">
        <f>SUM(C15:M15)</f>
        <v>336706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0"/>
        <v>0</v>
      </c>
      <c r="V15" s="44">
        <f t="shared" si="1"/>
        <v>336706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5021</v>
      </c>
      <c r="D16" s="47">
        <v>13821</v>
      </c>
      <c r="E16" s="47">
        <v>40697</v>
      </c>
      <c r="F16" s="47">
        <v>49312</v>
      </c>
      <c r="G16" s="47">
        <v>15772</v>
      </c>
      <c r="H16" s="47">
        <v>201</v>
      </c>
      <c r="I16" s="47">
        <v>1783</v>
      </c>
      <c r="J16" s="47">
        <v>1385</v>
      </c>
      <c r="K16" s="47">
        <v>1813</v>
      </c>
      <c r="L16" s="47">
        <v>3453</v>
      </c>
      <c r="M16" s="47">
        <v>9</v>
      </c>
      <c r="N16" s="48">
        <f>SUM(C16:M16)</f>
        <v>133267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0"/>
        <v>0</v>
      </c>
      <c r="V16" s="51">
        <f t="shared" si="1"/>
        <v>133267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69287</v>
      </c>
      <c r="D17" s="47">
        <v>44334</v>
      </c>
      <c r="E17" s="47">
        <v>22778</v>
      </c>
      <c r="F17" s="47">
        <v>11426</v>
      </c>
      <c r="G17" s="47">
        <v>14350</v>
      </c>
      <c r="H17" s="47">
        <v>137</v>
      </c>
      <c r="I17" s="47">
        <v>29493</v>
      </c>
      <c r="J17" s="47">
        <v>2895</v>
      </c>
      <c r="K17" s="47">
        <v>4495</v>
      </c>
      <c r="L17" s="47">
        <v>4243</v>
      </c>
      <c r="M17" s="47">
        <v>0</v>
      </c>
      <c r="N17" s="48">
        <f>SUM(C17:M17)</f>
        <v>203438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0"/>
        <v>0</v>
      </c>
      <c r="V17" s="51">
        <f t="shared" si="1"/>
        <v>203438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339421</v>
      </c>
      <c r="D18" s="37">
        <v>192318</v>
      </c>
      <c r="E18" s="37">
        <v>157917</v>
      </c>
      <c r="F18" s="37">
        <v>103103</v>
      </c>
      <c r="G18" s="37">
        <v>130023</v>
      </c>
      <c r="H18" s="37">
        <v>164244</v>
      </c>
      <c r="I18" s="37">
        <v>267987</v>
      </c>
      <c r="J18" s="37">
        <v>132303</v>
      </c>
      <c r="K18" s="37">
        <v>145445</v>
      </c>
      <c r="L18" s="37">
        <v>136720</v>
      </c>
      <c r="M18" s="37">
        <v>866</v>
      </c>
      <c r="N18" s="41">
        <f>SUM(C18:M18)</f>
        <v>1770347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0"/>
        <v>0</v>
      </c>
      <c r="V18" s="44">
        <f t="shared" si="1"/>
        <v>1770347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285749</v>
      </c>
      <c r="D19" s="47">
        <v>107676</v>
      </c>
      <c r="E19" s="47">
        <v>122521</v>
      </c>
      <c r="F19" s="47">
        <v>86632</v>
      </c>
      <c r="G19" s="47">
        <v>109355</v>
      </c>
      <c r="H19" s="47">
        <v>127546</v>
      </c>
      <c r="I19" s="47">
        <v>226776</v>
      </c>
      <c r="J19" s="47">
        <v>102804</v>
      </c>
      <c r="K19" s="47">
        <v>116337</v>
      </c>
      <c r="L19" s="47">
        <v>109546</v>
      </c>
      <c r="M19" s="47">
        <v>866</v>
      </c>
      <c r="N19" s="48">
        <f>SUM(C19:M19)</f>
        <v>1395808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0"/>
        <v>0</v>
      </c>
      <c r="V19" s="51">
        <f t="shared" si="1"/>
        <v>1395808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51389</v>
      </c>
      <c r="D20" s="47">
        <v>78680</v>
      </c>
      <c r="E20" s="47">
        <v>31220</v>
      </c>
      <c r="F20" s="47">
        <v>15417</v>
      </c>
      <c r="G20" s="47">
        <v>15181</v>
      </c>
      <c r="H20" s="47">
        <v>36698</v>
      </c>
      <c r="I20" s="47">
        <v>39457</v>
      </c>
      <c r="J20" s="47">
        <v>28734</v>
      </c>
      <c r="K20" s="47">
        <v>17136</v>
      </c>
      <c r="L20" s="47">
        <v>24308</v>
      </c>
      <c r="M20" s="47">
        <v>0</v>
      </c>
      <c r="N20" s="48">
        <f>SUM(C20:M20)</f>
        <v>338220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0"/>
        <v>0</v>
      </c>
      <c r="V20" s="51">
        <f t="shared" si="1"/>
        <v>338220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312</v>
      </c>
      <c r="D21" s="47">
        <v>0</v>
      </c>
      <c r="E21" s="47">
        <v>374</v>
      </c>
      <c r="F21" s="47">
        <v>235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8">
        <f>SUM(C21:M21)</f>
        <v>921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0"/>
        <v>0</v>
      </c>
      <c r="V21" s="51">
        <f t="shared" si="1"/>
        <v>921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>SUM(C22:M22)</f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0"/>
        <v>0</v>
      </c>
      <c r="V22" s="44">
        <f t="shared" si="1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>SUM(C23:M23)</f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0"/>
        <v>0</v>
      </c>
      <c r="V23" s="44">
        <f t="shared" si="1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4789</v>
      </c>
      <c r="D24" s="37">
        <v>1064</v>
      </c>
      <c r="E24" s="37">
        <v>1211</v>
      </c>
      <c r="F24" s="37">
        <v>321</v>
      </c>
      <c r="G24" s="37">
        <v>434</v>
      </c>
      <c r="H24" s="37">
        <v>0</v>
      </c>
      <c r="I24" s="37">
        <v>4190</v>
      </c>
      <c r="J24" s="37">
        <v>935</v>
      </c>
      <c r="K24" s="37">
        <v>3610</v>
      </c>
      <c r="L24" s="37">
        <v>102</v>
      </c>
      <c r="M24" s="37">
        <v>0</v>
      </c>
      <c r="N24" s="41">
        <f>SUM(C24:M24)</f>
        <v>16656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0"/>
        <v>0</v>
      </c>
      <c r="V24" s="44">
        <f t="shared" si="1"/>
        <v>16656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487</v>
      </c>
      <c r="D25" s="37">
        <v>361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5</v>
      </c>
      <c r="M25" s="37">
        <v>0</v>
      </c>
      <c r="N25" s="41">
        <f>SUM(C25:M25)</f>
        <v>853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0"/>
        <v>0</v>
      </c>
      <c r="V25" s="44">
        <f t="shared" si="1"/>
        <v>853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>SUM(C26:M26)</f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0"/>
        <v>0</v>
      </c>
      <c r="V26" s="44">
        <f t="shared" si="1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44</v>
      </c>
      <c r="D27" s="37">
        <v>0</v>
      </c>
      <c r="E27" s="37">
        <v>1745</v>
      </c>
      <c r="F27" s="37">
        <v>0</v>
      </c>
      <c r="G27" s="37">
        <v>15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>SUM(C27:M27)</f>
        <v>1804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0"/>
        <v>0</v>
      </c>
      <c r="V27" s="44">
        <f t="shared" si="1"/>
        <v>1804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>SUM(C28:M28)</f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0"/>
        <v>0</v>
      </c>
      <c r="V28" s="44">
        <f t="shared" si="1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3144</v>
      </c>
      <c r="D29" s="37">
        <v>22177</v>
      </c>
      <c r="E29" s="37">
        <v>24933</v>
      </c>
      <c r="F29" s="37">
        <v>1899</v>
      </c>
      <c r="G29" s="37">
        <v>16367</v>
      </c>
      <c r="H29" s="37">
        <v>2124</v>
      </c>
      <c r="I29" s="37">
        <v>2992</v>
      </c>
      <c r="J29" s="37">
        <v>5275</v>
      </c>
      <c r="K29" s="37">
        <v>3065</v>
      </c>
      <c r="L29" s="37">
        <v>8050</v>
      </c>
      <c r="M29" s="37">
        <v>0</v>
      </c>
      <c r="N29" s="58">
        <f>SUM(C29:M29)</f>
        <v>90026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0"/>
        <v>0</v>
      </c>
      <c r="V29" s="61">
        <f t="shared" si="1"/>
        <v>90026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f t="shared" ref="C30:M30" si="2">SUM(C6:C14)+C18+SUM(C22:C29)</f>
        <v>676045</v>
      </c>
      <c r="D30" s="64">
        <f t="shared" si="2"/>
        <v>484112</v>
      </c>
      <c r="E30" s="64">
        <f t="shared" si="2"/>
        <v>430553</v>
      </c>
      <c r="F30" s="64">
        <f t="shared" si="2"/>
        <v>209511</v>
      </c>
      <c r="G30" s="64">
        <f t="shared" si="2"/>
        <v>375563</v>
      </c>
      <c r="H30" s="64">
        <f t="shared" si="2"/>
        <v>179945</v>
      </c>
      <c r="I30" s="64">
        <f t="shared" si="2"/>
        <v>412466</v>
      </c>
      <c r="J30" s="64">
        <f t="shared" si="2"/>
        <v>203316</v>
      </c>
      <c r="K30" s="64">
        <f t="shared" si="2"/>
        <v>266619</v>
      </c>
      <c r="L30" s="64">
        <f t="shared" si="2"/>
        <v>378381</v>
      </c>
      <c r="M30" s="64">
        <f t="shared" si="2"/>
        <v>998</v>
      </c>
      <c r="N30" s="65">
        <f>SUM(C30:M30)</f>
        <v>3617509</v>
      </c>
      <c r="O30" s="64">
        <f t="shared" ref="O30:T30" si="3">SUM(O6:O14)+O18+SUM(O22:O29)</f>
        <v>0</v>
      </c>
      <c r="P30" s="64">
        <f t="shared" si="3"/>
        <v>0</v>
      </c>
      <c r="Q30" s="64">
        <f t="shared" si="3"/>
        <v>0</v>
      </c>
      <c r="R30" s="64">
        <f t="shared" si="3"/>
        <v>0</v>
      </c>
      <c r="S30" s="64">
        <f t="shared" si="3"/>
        <v>0</v>
      </c>
      <c r="T30" s="64">
        <f t="shared" si="3"/>
        <v>0</v>
      </c>
      <c r="U30" s="65">
        <f t="shared" si="0"/>
        <v>0</v>
      </c>
      <c r="V30" s="66">
        <f t="shared" si="1"/>
        <v>3617509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>SUM(C31:M31)</f>
        <v>0</v>
      </c>
      <c r="O31" s="37">
        <v>243801</v>
      </c>
      <c r="P31" s="37">
        <v>156290</v>
      </c>
      <c r="Q31" s="37">
        <v>72339</v>
      </c>
      <c r="R31" s="37">
        <v>37587</v>
      </c>
      <c r="S31" s="37">
        <v>123424</v>
      </c>
      <c r="T31" s="39">
        <v>0</v>
      </c>
      <c r="U31" s="38">
        <f t="shared" si="0"/>
        <v>633441</v>
      </c>
      <c r="V31" s="40">
        <f t="shared" si="1"/>
        <v>633441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>SUM(C32:M32)</f>
        <v>0</v>
      </c>
      <c r="O32" s="49">
        <v>235937</v>
      </c>
      <c r="P32" s="49">
        <v>149978</v>
      </c>
      <c r="Q32" s="49">
        <v>70921</v>
      </c>
      <c r="R32" s="49">
        <v>35138</v>
      </c>
      <c r="S32" s="49">
        <v>122110</v>
      </c>
      <c r="T32" s="50">
        <v>0</v>
      </c>
      <c r="U32" s="48">
        <f t="shared" si="0"/>
        <v>614084</v>
      </c>
      <c r="V32" s="51">
        <f t="shared" si="1"/>
        <v>614084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>SUM(C33:M33)</f>
        <v>0</v>
      </c>
      <c r="O33" s="49">
        <v>7615</v>
      </c>
      <c r="P33" s="49">
        <v>6050</v>
      </c>
      <c r="Q33" s="49">
        <v>1276</v>
      </c>
      <c r="R33" s="49">
        <v>2449</v>
      </c>
      <c r="S33" s="49">
        <v>1313</v>
      </c>
      <c r="T33" s="50">
        <v>0</v>
      </c>
      <c r="U33" s="48">
        <f t="shared" si="0"/>
        <v>18703</v>
      </c>
      <c r="V33" s="51">
        <f t="shared" si="1"/>
        <v>18703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>SUM(C34:M34)</f>
        <v>0</v>
      </c>
      <c r="O34" s="49">
        <v>249</v>
      </c>
      <c r="P34" s="49">
        <v>262</v>
      </c>
      <c r="Q34" s="49">
        <v>142</v>
      </c>
      <c r="R34" s="49">
        <v>0</v>
      </c>
      <c r="S34" s="49">
        <v>0</v>
      </c>
      <c r="T34" s="50">
        <v>0</v>
      </c>
      <c r="U34" s="48">
        <f t="shared" si="0"/>
        <v>653</v>
      </c>
      <c r="V34" s="51">
        <f t="shared" si="1"/>
        <v>653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>SUM(C35:M35)</f>
        <v>0</v>
      </c>
      <c r="O35" s="42">
        <v>0</v>
      </c>
      <c r="P35" s="42">
        <v>0</v>
      </c>
      <c r="Q35" s="42">
        <v>0</v>
      </c>
      <c r="R35" s="42">
        <v>246</v>
      </c>
      <c r="S35" s="42">
        <v>0</v>
      </c>
      <c r="T35" s="43">
        <v>0</v>
      </c>
      <c r="U35" s="41">
        <f t="shared" si="0"/>
        <v>246</v>
      </c>
      <c r="V35" s="44">
        <f t="shared" si="1"/>
        <v>246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>SUM(C36:M36)</f>
        <v>0</v>
      </c>
      <c r="O36" s="42">
        <v>30725</v>
      </c>
      <c r="P36" s="42">
        <v>847</v>
      </c>
      <c r="Q36" s="42">
        <v>32613</v>
      </c>
      <c r="R36" s="42">
        <v>8446</v>
      </c>
      <c r="S36" s="42">
        <v>985</v>
      </c>
      <c r="T36" s="43">
        <v>0</v>
      </c>
      <c r="U36" s="41">
        <f t="shared" si="0"/>
        <v>73616</v>
      </c>
      <c r="V36" s="44">
        <f t="shared" si="1"/>
        <v>73616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>SUM(C37:M37)</f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0"/>
        <v>0</v>
      </c>
      <c r="V37" s="44">
        <f t="shared" si="1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>SUM(C38:M38)</f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0"/>
        <v>0</v>
      </c>
      <c r="V38" s="44">
        <f t="shared" si="1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>SUM(C39:M39)</f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0"/>
        <v>0</v>
      </c>
      <c r="V39" s="44">
        <f t="shared" si="1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>SUM(C40:M40)</f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0"/>
        <v>0</v>
      </c>
      <c r="V40" s="61">
        <f t="shared" si="1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f t="shared" ref="C41:M41" si="4">C31+SUM(C35:C40)</f>
        <v>0</v>
      </c>
      <c r="D41" s="64">
        <f t="shared" si="4"/>
        <v>0</v>
      </c>
      <c r="E41" s="64">
        <f t="shared" si="4"/>
        <v>0</v>
      </c>
      <c r="F41" s="64">
        <f t="shared" si="4"/>
        <v>0</v>
      </c>
      <c r="G41" s="64">
        <f t="shared" si="4"/>
        <v>0</v>
      </c>
      <c r="H41" s="64">
        <f t="shared" si="4"/>
        <v>0</v>
      </c>
      <c r="I41" s="64">
        <f t="shared" si="4"/>
        <v>0</v>
      </c>
      <c r="J41" s="64">
        <f t="shared" si="4"/>
        <v>0</v>
      </c>
      <c r="K41" s="64">
        <f t="shared" si="4"/>
        <v>0</v>
      </c>
      <c r="L41" s="64">
        <f t="shared" si="4"/>
        <v>0</v>
      </c>
      <c r="M41" s="64">
        <f t="shared" si="4"/>
        <v>0</v>
      </c>
      <c r="N41" s="65">
        <f>SUM(C41:M41)</f>
        <v>0</v>
      </c>
      <c r="O41" s="64">
        <f t="shared" ref="O41:T41" si="5">O31+SUM(O35:O40)</f>
        <v>274526</v>
      </c>
      <c r="P41" s="64">
        <f t="shared" si="5"/>
        <v>157137</v>
      </c>
      <c r="Q41" s="64">
        <f t="shared" si="5"/>
        <v>104952</v>
      </c>
      <c r="R41" s="64">
        <f t="shared" si="5"/>
        <v>46279</v>
      </c>
      <c r="S41" s="64">
        <f t="shared" si="5"/>
        <v>124409</v>
      </c>
      <c r="T41" s="64">
        <f t="shared" si="5"/>
        <v>0</v>
      </c>
      <c r="U41" s="65">
        <f t="shared" si="0"/>
        <v>707303</v>
      </c>
      <c r="V41" s="66">
        <f t="shared" si="1"/>
        <v>707303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6">C30+C41</f>
        <v>676045</v>
      </c>
      <c r="D42" s="75">
        <f t="shared" si="6"/>
        <v>484112</v>
      </c>
      <c r="E42" s="75">
        <f t="shared" si="6"/>
        <v>430553</v>
      </c>
      <c r="F42" s="75">
        <f t="shared" si="6"/>
        <v>209511</v>
      </c>
      <c r="G42" s="75">
        <f t="shared" si="6"/>
        <v>375563</v>
      </c>
      <c r="H42" s="75">
        <f t="shared" si="6"/>
        <v>179945</v>
      </c>
      <c r="I42" s="75">
        <f t="shared" si="6"/>
        <v>412466</v>
      </c>
      <c r="J42" s="75">
        <f t="shared" si="6"/>
        <v>203316</v>
      </c>
      <c r="K42" s="75">
        <f t="shared" si="6"/>
        <v>266619</v>
      </c>
      <c r="L42" s="75">
        <f t="shared" si="6"/>
        <v>378381</v>
      </c>
      <c r="M42" s="75">
        <f t="shared" si="6"/>
        <v>998</v>
      </c>
      <c r="N42" s="75">
        <f t="shared" si="6"/>
        <v>3617509</v>
      </c>
      <c r="O42" s="75">
        <f t="shared" si="6"/>
        <v>274526</v>
      </c>
      <c r="P42" s="75">
        <f t="shared" si="6"/>
        <v>157137</v>
      </c>
      <c r="Q42" s="75">
        <f t="shared" si="6"/>
        <v>104952</v>
      </c>
      <c r="R42" s="75">
        <f t="shared" si="6"/>
        <v>46279</v>
      </c>
      <c r="S42" s="75">
        <f t="shared" si="6"/>
        <v>124409</v>
      </c>
      <c r="T42" s="75">
        <f t="shared" si="6"/>
        <v>0</v>
      </c>
      <c r="U42" s="75">
        <f t="shared" si="6"/>
        <v>707303</v>
      </c>
      <c r="V42" s="76">
        <f t="shared" si="6"/>
        <v>4324812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7">C4</f>
        <v>MAКEDONIA</v>
      </c>
      <c r="D45" s="77" t="str">
        <f t="shared" si="7"/>
        <v>TRIGLAV</v>
      </c>
      <c r="E45" s="77" t="str">
        <f t="shared" si="7"/>
        <v>SAVA</v>
      </c>
      <c r="F45" s="77" t="str">
        <f t="shared" si="7"/>
        <v>EUROINS</v>
      </c>
      <c r="G45" s="77" t="str">
        <f t="shared" si="7"/>
        <v>EUROLINK</v>
      </c>
      <c r="H45" s="77" t="str">
        <f t="shared" si="7"/>
        <v>GRAWE JO-JETË</v>
      </c>
      <c r="I45" s="77" t="str">
        <f t="shared" si="7"/>
        <v>UNIKA</v>
      </c>
      <c r="J45" s="77" t="str">
        <f t="shared" si="7"/>
        <v>OSIGURITELNA POLISA</v>
      </c>
      <c r="K45" s="77" t="str">
        <f t="shared" si="7"/>
        <v>HALK OSIGURUVANJE</v>
      </c>
      <c r="L45" s="77" t="str">
        <f t="shared" si="7"/>
        <v>KROACIJA JO-JETË</v>
      </c>
      <c r="M45" s="77" t="str">
        <f t="shared" si="7"/>
        <v>ZOIL MAKEDONIJA, sh.a, Manastrir</v>
      </c>
      <c r="N45" s="78"/>
      <c r="O45" s="77" t="str">
        <f t="shared" ref="O45:T45" si="8">O4</f>
        <v>KROACIA JETË</v>
      </c>
      <c r="P45" s="77" t="str">
        <f t="shared" si="8"/>
        <v>GRAVE</v>
      </c>
      <c r="Q45" s="77" t="str">
        <f t="shared" si="8"/>
        <v>VINER JETË</v>
      </c>
      <c r="R45" s="77" t="str">
        <f t="shared" si="8"/>
        <v>UNIKA JETË</v>
      </c>
      <c r="S45" s="77" t="str">
        <f t="shared" si="8"/>
        <v>TRIGLAV JETË</v>
      </c>
      <c r="T45" s="77" t="str">
        <f t="shared" si="8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0.18688135952115115</v>
      </c>
      <c r="D46" s="80">
        <f t="shared" ref="D46:M46" si="9">D42/$N$42</f>
        <v>0.13382468433388833</v>
      </c>
      <c r="E46" s="80">
        <f t="shared" si="9"/>
        <v>0.11901919248853285</v>
      </c>
      <c r="F46" s="80">
        <f t="shared" si="9"/>
        <v>5.7915819974463094E-2</v>
      </c>
      <c r="G46" s="80">
        <f t="shared" si="9"/>
        <v>0.1038181245713556</v>
      </c>
      <c r="H46" s="80">
        <f t="shared" si="9"/>
        <v>4.9742792623321735E-2</v>
      </c>
      <c r="I46" s="80">
        <f t="shared" si="9"/>
        <v>0.11401934314468878</v>
      </c>
      <c r="J46" s="80">
        <f t="shared" si="9"/>
        <v>5.6203315596450483E-2</v>
      </c>
      <c r="K46" s="80">
        <f t="shared" si="9"/>
        <v>7.3702373649934247E-2</v>
      </c>
      <c r="L46" s="80">
        <f t="shared" si="9"/>
        <v>0.10459711364919894</v>
      </c>
      <c r="M46" s="80">
        <f t="shared" si="9"/>
        <v>2.7588044701478282E-4</v>
      </c>
      <c r="N46" s="81"/>
      <c r="O46" s="80">
        <f>O42/$U$42</f>
        <v>0.38813068797955047</v>
      </c>
      <c r="P46" s="80">
        <f t="shared" ref="P46:T46" si="10">P42/$U$42</f>
        <v>0.22216362718665125</v>
      </c>
      <c r="Q46" s="80">
        <f t="shared" si="10"/>
        <v>0.14838336611042227</v>
      </c>
      <c r="R46" s="80">
        <f t="shared" si="10"/>
        <v>6.5430232870495389E-2</v>
      </c>
      <c r="S46" s="80">
        <f t="shared" si="10"/>
        <v>0.1758920858528806</v>
      </c>
      <c r="T46" s="80">
        <f t="shared" si="10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1BBE1-CA4F-4125-B264-642AC22FA664}">
  <dimension ref="A1:Y59"/>
  <sheetViews>
    <sheetView showGridLines="0" topLeftCell="A3" zoomScale="80" zoomScaleNormal="80" workbookViewId="0">
      <selection activeCell="O46" sqref="O46:T46"/>
    </sheetView>
  </sheetViews>
  <sheetFormatPr defaultColWidth="9.140625" defaultRowHeight="15" x14ac:dyDescent="0.25"/>
  <cols>
    <col min="1" max="1" width="61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114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984</v>
      </c>
      <c r="D6" s="37">
        <v>849</v>
      </c>
      <c r="E6" s="37">
        <v>947</v>
      </c>
      <c r="F6" s="37">
        <v>149</v>
      </c>
      <c r="G6" s="37">
        <v>855</v>
      </c>
      <c r="H6" s="37">
        <v>177</v>
      </c>
      <c r="I6" s="37">
        <v>477</v>
      </c>
      <c r="J6" s="37">
        <v>325</v>
      </c>
      <c r="K6" s="37">
        <v>344</v>
      </c>
      <c r="L6" s="37">
        <v>986</v>
      </c>
      <c r="M6" s="37">
        <v>0</v>
      </c>
      <c r="N6" s="38">
        <f>SUM(C6:M6)</f>
        <v>6093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0">SUM(O6:T6)</f>
        <v>0</v>
      </c>
      <c r="V6" s="40">
        <f t="shared" ref="V6:V41" si="1">N6+U6</f>
        <v>6093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12791</v>
      </c>
      <c r="D7" s="37">
        <v>9407</v>
      </c>
      <c r="E7" s="37">
        <v>4292</v>
      </c>
      <c r="F7" s="37">
        <v>1148</v>
      </c>
      <c r="G7" s="37">
        <v>10312</v>
      </c>
      <c r="H7" s="37">
        <v>0</v>
      </c>
      <c r="I7" s="37">
        <v>3787</v>
      </c>
      <c r="J7" s="37">
        <v>0</v>
      </c>
      <c r="K7" s="37">
        <v>3133</v>
      </c>
      <c r="L7" s="37">
        <v>13530</v>
      </c>
      <c r="M7" s="37">
        <v>0</v>
      </c>
      <c r="N7" s="41">
        <f>SUM(C7:M7)</f>
        <v>58400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0"/>
        <v>0</v>
      </c>
      <c r="V7" s="44">
        <f t="shared" si="1"/>
        <v>58400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835</v>
      </c>
      <c r="D8" s="37">
        <v>866</v>
      </c>
      <c r="E8" s="37">
        <v>1023</v>
      </c>
      <c r="F8" s="37">
        <v>531</v>
      </c>
      <c r="G8" s="37">
        <v>500</v>
      </c>
      <c r="H8" s="37">
        <v>102</v>
      </c>
      <c r="I8" s="37">
        <v>488</v>
      </c>
      <c r="J8" s="37">
        <v>507</v>
      </c>
      <c r="K8" s="37">
        <v>739</v>
      </c>
      <c r="L8" s="37">
        <v>481</v>
      </c>
      <c r="M8" s="37">
        <v>2</v>
      </c>
      <c r="N8" s="41">
        <f>SUM(C8:M8)</f>
        <v>6074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0"/>
        <v>0</v>
      </c>
      <c r="V8" s="44">
        <f t="shared" si="1"/>
        <v>6074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>SUM(C9:M9)</f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0"/>
        <v>0</v>
      </c>
      <c r="V9" s="44">
        <f t="shared" si="1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>SUM(C10:M10)</f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0"/>
        <v>0</v>
      </c>
      <c r="V10" s="44">
        <f t="shared" si="1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>SUM(C11:M11)</f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0"/>
        <v>0</v>
      </c>
      <c r="V11" s="44">
        <f t="shared" si="1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4</v>
      </c>
      <c r="D12" s="37">
        <v>3</v>
      </c>
      <c r="E12" s="37">
        <v>3</v>
      </c>
      <c r="F12" s="37">
        <v>1</v>
      </c>
      <c r="G12" s="37">
        <v>0</v>
      </c>
      <c r="H12" s="37">
        <v>0</v>
      </c>
      <c r="I12" s="37">
        <v>8</v>
      </c>
      <c r="J12" s="37">
        <v>0</v>
      </c>
      <c r="K12" s="37">
        <v>0</v>
      </c>
      <c r="L12" s="37">
        <v>0</v>
      </c>
      <c r="M12" s="37">
        <v>0</v>
      </c>
      <c r="N12" s="41">
        <f>SUM(C12:M12)</f>
        <v>19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0"/>
        <v>0</v>
      </c>
      <c r="V12" s="44">
        <f t="shared" si="1"/>
        <v>19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73</v>
      </c>
      <c r="D13" s="37">
        <v>70</v>
      </c>
      <c r="E13" s="37">
        <v>130</v>
      </c>
      <c r="F13" s="37">
        <v>11</v>
      </c>
      <c r="G13" s="37">
        <v>337</v>
      </c>
      <c r="H13" s="37">
        <v>5</v>
      </c>
      <c r="I13" s="37">
        <v>13</v>
      </c>
      <c r="J13" s="37">
        <v>49</v>
      </c>
      <c r="K13" s="37">
        <v>31</v>
      </c>
      <c r="L13" s="37">
        <v>27</v>
      </c>
      <c r="M13" s="37">
        <v>1</v>
      </c>
      <c r="N13" s="41">
        <f>SUM(C13:M13)</f>
        <v>747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0"/>
        <v>0</v>
      </c>
      <c r="V13" s="44">
        <f t="shared" si="1"/>
        <v>747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936</v>
      </c>
      <c r="D14" s="37">
        <v>696</v>
      </c>
      <c r="E14" s="37">
        <v>976</v>
      </c>
      <c r="F14" s="37">
        <v>585</v>
      </c>
      <c r="G14" s="37">
        <v>126</v>
      </c>
      <c r="H14" s="37">
        <v>2</v>
      </c>
      <c r="I14" s="37">
        <v>218</v>
      </c>
      <c r="J14" s="37">
        <v>91</v>
      </c>
      <c r="K14" s="37">
        <v>144</v>
      </c>
      <c r="L14" s="37">
        <v>158</v>
      </c>
      <c r="M14" s="37">
        <v>0</v>
      </c>
      <c r="N14" s="41">
        <f>SUM(C14:M14)</f>
        <v>3932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0"/>
        <v>0</v>
      </c>
      <c r="V14" s="44">
        <f t="shared" si="1"/>
        <v>3932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1009</v>
      </c>
      <c r="D15" s="37">
        <v>766</v>
      </c>
      <c r="E15" s="37">
        <v>1106</v>
      </c>
      <c r="F15" s="37">
        <v>596</v>
      </c>
      <c r="G15" s="37">
        <v>463</v>
      </c>
      <c r="H15" s="37">
        <v>7</v>
      </c>
      <c r="I15" s="37">
        <v>231</v>
      </c>
      <c r="J15" s="37">
        <v>140</v>
      </c>
      <c r="K15" s="37">
        <v>175</v>
      </c>
      <c r="L15" s="37">
        <v>185</v>
      </c>
      <c r="M15" s="37">
        <v>1</v>
      </c>
      <c r="N15" s="41">
        <f>SUM(C15:M15)</f>
        <v>4679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0"/>
        <v>0</v>
      </c>
      <c r="V15" s="44">
        <f t="shared" si="1"/>
        <v>4679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201</v>
      </c>
      <c r="D16" s="47">
        <v>404</v>
      </c>
      <c r="E16" s="47">
        <v>895</v>
      </c>
      <c r="F16" s="47">
        <v>351</v>
      </c>
      <c r="G16" s="47">
        <v>344</v>
      </c>
      <c r="H16" s="47">
        <v>5</v>
      </c>
      <c r="I16" s="47">
        <v>55</v>
      </c>
      <c r="J16" s="47">
        <v>46</v>
      </c>
      <c r="K16" s="47">
        <v>46</v>
      </c>
      <c r="L16" s="47">
        <v>125</v>
      </c>
      <c r="M16" s="47">
        <v>1</v>
      </c>
      <c r="N16" s="48">
        <f>SUM(C16:M16)</f>
        <v>2473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0"/>
        <v>0</v>
      </c>
      <c r="V16" s="51">
        <f t="shared" si="1"/>
        <v>2473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808</v>
      </c>
      <c r="D17" s="47">
        <v>362</v>
      </c>
      <c r="E17" s="47">
        <v>211</v>
      </c>
      <c r="F17" s="47">
        <v>245</v>
      </c>
      <c r="G17" s="47">
        <v>119</v>
      </c>
      <c r="H17" s="47">
        <v>2</v>
      </c>
      <c r="I17" s="47">
        <v>176</v>
      </c>
      <c r="J17" s="47">
        <v>94</v>
      </c>
      <c r="K17" s="47">
        <v>129</v>
      </c>
      <c r="L17" s="47">
        <v>60</v>
      </c>
      <c r="M17" s="47">
        <v>0</v>
      </c>
      <c r="N17" s="48">
        <f>SUM(C17:M17)</f>
        <v>2206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0"/>
        <v>0</v>
      </c>
      <c r="V17" s="51">
        <f t="shared" si="1"/>
        <v>2206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4003</v>
      </c>
      <c r="D18" s="37">
        <v>1863</v>
      </c>
      <c r="E18" s="37">
        <v>1986</v>
      </c>
      <c r="F18" s="37">
        <v>1618</v>
      </c>
      <c r="G18" s="37">
        <v>1721</v>
      </c>
      <c r="H18" s="37">
        <v>1938</v>
      </c>
      <c r="I18" s="37">
        <v>3706</v>
      </c>
      <c r="J18" s="37">
        <v>2033</v>
      </c>
      <c r="K18" s="37">
        <v>1652</v>
      </c>
      <c r="L18" s="37">
        <v>2218</v>
      </c>
      <c r="M18" s="37">
        <v>9</v>
      </c>
      <c r="N18" s="41">
        <f>SUM(C18:M18)</f>
        <v>22747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0"/>
        <v>0</v>
      </c>
      <c r="V18" s="44">
        <f t="shared" si="1"/>
        <v>22747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3803</v>
      </c>
      <c r="D19" s="47">
        <v>1653</v>
      </c>
      <c r="E19" s="47">
        <v>1798</v>
      </c>
      <c r="F19" s="47">
        <v>1554</v>
      </c>
      <c r="G19" s="47">
        <v>1674</v>
      </c>
      <c r="H19" s="47">
        <v>1861</v>
      </c>
      <c r="I19" s="47">
        <v>3579</v>
      </c>
      <c r="J19" s="47">
        <v>1961</v>
      </c>
      <c r="K19" s="47">
        <v>1536</v>
      </c>
      <c r="L19" s="47">
        <v>2129</v>
      </c>
      <c r="M19" s="47">
        <v>9</v>
      </c>
      <c r="N19" s="48">
        <f>SUM(C19:M19)</f>
        <v>21557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0"/>
        <v>0</v>
      </c>
      <c r="V19" s="51">
        <f t="shared" si="1"/>
        <v>21557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182</v>
      </c>
      <c r="D20" s="47">
        <v>199</v>
      </c>
      <c r="E20" s="47">
        <v>150</v>
      </c>
      <c r="F20" s="47">
        <v>57</v>
      </c>
      <c r="G20" s="47">
        <v>45</v>
      </c>
      <c r="H20" s="47">
        <v>77</v>
      </c>
      <c r="I20" s="47">
        <v>123</v>
      </c>
      <c r="J20" s="47">
        <v>69</v>
      </c>
      <c r="K20" s="47">
        <v>101</v>
      </c>
      <c r="L20" s="47">
        <v>86</v>
      </c>
      <c r="M20" s="47">
        <v>0</v>
      </c>
      <c r="N20" s="48">
        <f>SUM(C20:M20)</f>
        <v>1089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0"/>
        <v>0</v>
      </c>
      <c r="V20" s="51">
        <f t="shared" si="1"/>
        <v>1089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</v>
      </c>
      <c r="D21" s="47">
        <v>0</v>
      </c>
      <c r="E21" s="47">
        <v>5</v>
      </c>
      <c r="F21" s="47">
        <v>3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8">
        <f>SUM(C21:M21)</f>
        <v>11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0"/>
        <v>0</v>
      </c>
      <c r="V21" s="51">
        <f t="shared" si="1"/>
        <v>11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>SUM(C22:M22)</f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0"/>
        <v>0</v>
      </c>
      <c r="V22" s="44">
        <f t="shared" si="1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>SUM(C23:M23)</f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0"/>
        <v>0</v>
      </c>
      <c r="V23" s="44">
        <f t="shared" si="1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98</v>
      </c>
      <c r="D24" s="37">
        <v>8</v>
      </c>
      <c r="E24" s="37">
        <v>35</v>
      </c>
      <c r="F24" s="37">
        <v>17</v>
      </c>
      <c r="G24" s="37">
        <v>26</v>
      </c>
      <c r="H24" s="37">
        <v>0</v>
      </c>
      <c r="I24" s="37">
        <v>13</v>
      </c>
      <c r="J24" s="37">
        <v>35</v>
      </c>
      <c r="K24" s="37">
        <v>13</v>
      </c>
      <c r="L24" s="37">
        <v>14</v>
      </c>
      <c r="M24" s="37">
        <v>0</v>
      </c>
      <c r="N24" s="41">
        <f>SUM(C24:M24)</f>
        <v>259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0"/>
        <v>0</v>
      </c>
      <c r="V24" s="44">
        <f t="shared" si="1"/>
        <v>259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</v>
      </c>
      <c r="D25" s="37">
        <v>18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41">
        <f>SUM(C25:M25)</f>
        <v>20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0"/>
        <v>0</v>
      </c>
      <c r="V25" s="44">
        <f t="shared" si="1"/>
        <v>20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>SUM(C26:M26)</f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0"/>
        <v>0</v>
      </c>
      <c r="V26" s="44">
        <f t="shared" si="1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51</v>
      </c>
      <c r="D27" s="37">
        <v>0</v>
      </c>
      <c r="E27" s="37">
        <v>3</v>
      </c>
      <c r="F27" s="37">
        <v>0</v>
      </c>
      <c r="G27" s="37">
        <v>1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>SUM(C27:M27)</f>
        <v>55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0"/>
        <v>0</v>
      </c>
      <c r="V27" s="44">
        <f t="shared" si="1"/>
        <v>55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>SUM(C28:M28)</f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0"/>
        <v>0</v>
      </c>
      <c r="V28" s="44">
        <f t="shared" si="1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150</v>
      </c>
      <c r="D29" s="37">
        <v>668</v>
      </c>
      <c r="E29" s="37">
        <v>766</v>
      </c>
      <c r="F29" s="37">
        <v>156</v>
      </c>
      <c r="G29" s="37">
        <v>397</v>
      </c>
      <c r="H29" s="37">
        <v>34</v>
      </c>
      <c r="I29" s="37">
        <v>178</v>
      </c>
      <c r="J29" s="37">
        <v>267</v>
      </c>
      <c r="K29" s="37">
        <v>131</v>
      </c>
      <c r="L29" s="37">
        <v>391</v>
      </c>
      <c r="M29" s="37">
        <v>0</v>
      </c>
      <c r="N29" s="58">
        <f>SUM(C29:M29)</f>
        <v>3138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0"/>
        <v>0</v>
      </c>
      <c r="V29" s="61">
        <f t="shared" si="1"/>
        <v>3138</v>
      </c>
      <c r="Y29" s="15"/>
    </row>
    <row r="30" spans="1:25" s="19" customFormat="1" ht="14.25" customHeight="1" x14ac:dyDescent="0.25">
      <c r="A30" s="62" t="s">
        <v>70</v>
      </c>
      <c r="B30" s="63" t="s">
        <v>71</v>
      </c>
      <c r="C30" s="64">
        <v>19926</v>
      </c>
      <c r="D30" s="64">
        <v>14448</v>
      </c>
      <c r="E30" s="64">
        <v>10161</v>
      </c>
      <c r="F30" s="64">
        <v>4216</v>
      </c>
      <c r="G30" s="64">
        <v>14275</v>
      </c>
      <c r="H30" s="64">
        <v>2258</v>
      </c>
      <c r="I30" s="64">
        <v>8888</v>
      </c>
      <c r="J30" s="64">
        <v>3307</v>
      </c>
      <c r="K30" s="64">
        <v>6187</v>
      </c>
      <c r="L30" s="64">
        <v>17806</v>
      </c>
      <c r="M30" s="64">
        <v>12</v>
      </c>
      <c r="N30" s="65">
        <f>SUM(C30:M30)</f>
        <v>101484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0"/>
        <v>0</v>
      </c>
      <c r="V30" s="66">
        <f t="shared" si="1"/>
        <v>101484</v>
      </c>
      <c r="Y30" s="15"/>
    </row>
    <row r="31" spans="1:25" s="19" customFormat="1" ht="14.25" customHeight="1" x14ac:dyDescent="0.25">
      <c r="A31" s="67" t="s">
        <v>72</v>
      </c>
      <c r="B31" s="68" t="s">
        <v>73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>SUM(C31:M31)</f>
        <v>0</v>
      </c>
      <c r="O31" s="37">
        <v>1615</v>
      </c>
      <c r="P31" s="37">
        <v>733</v>
      </c>
      <c r="Q31" s="37">
        <v>297</v>
      </c>
      <c r="R31" s="37">
        <v>275</v>
      </c>
      <c r="S31" s="37">
        <v>766</v>
      </c>
      <c r="T31" s="39">
        <v>0</v>
      </c>
      <c r="U31" s="38">
        <f t="shared" si="0"/>
        <v>3686</v>
      </c>
      <c r="V31" s="40">
        <f t="shared" si="1"/>
        <v>3686</v>
      </c>
      <c r="Y31" s="15"/>
    </row>
    <row r="32" spans="1:25" s="19" customFormat="1" ht="14.25" customHeight="1" x14ac:dyDescent="0.25">
      <c r="A32" s="52" t="s">
        <v>74</v>
      </c>
      <c r="B32" s="69" t="s">
        <v>75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>SUM(C32:M32)</f>
        <v>0</v>
      </c>
      <c r="O32" s="49">
        <v>1376</v>
      </c>
      <c r="P32" s="49">
        <v>641</v>
      </c>
      <c r="Q32" s="49">
        <v>276</v>
      </c>
      <c r="R32" s="49">
        <v>201</v>
      </c>
      <c r="S32" s="49">
        <v>754</v>
      </c>
      <c r="T32" s="50">
        <v>0</v>
      </c>
      <c r="U32" s="48">
        <f t="shared" si="0"/>
        <v>3248</v>
      </c>
      <c r="V32" s="51">
        <f t="shared" si="1"/>
        <v>3248</v>
      </c>
      <c r="Y32" s="15"/>
    </row>
    <row r="33" spans="1:25" s="19" customFormat="1" ht="14.25" customHeight="1" x14ac:dyDescent="0.25">
      <c r="A33" s="52" t="s">
        <v>76</v>
      </c>
      <c r="B33" s="53" t="s">
        <v>77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>SUM(C33:M33)</f>
        <v>0</v>
      </c>
      <c r="O33" s="49">
        <v>239</v>
      </c>
      <c r="P33" s="49">
        <v>92</v>
      </c>
      <c r="Q33" s="49">
        <v>21</v>
      </c>
      <c r="R33" s="49">
        <v>74</v>
      </c>
      <c r="S33" s="49">
        <v>12</v>
      </c>
      <c r="T33" s="50">
        <v>0</v>
      </c>
      <c r="U33" s="48">
        <f t="shared" si="0"/>
        <v>438</v>
      </c>
      <c r="V33" s="51">
        <f t="shared" si="1"/>
        <v>438</v>
      </c>
      <c r="Y33" s="15"/>
    </row>
    <row r="34" spans="1:25" s="19" customFormat="1" ht="14.25" customHeight="1" x14ac:dyDescent="0.25">
      <c r="A34" s="52" t="s">
        <v>78</v>
      </c>
      <c r="B34" s="53" t="s">
        <v>79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>SUM(C34:M34)</f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0"/>
        <v>0</v>
      </c>
      <c r="V34" s="51">
        <f t="shared" si="1"/>
        <v>0</v>
      </c>
      <c r="Y34" s="15"/>
    </row>
    <row r="35" spans="1:25" s="19" customFormat="1" ht="14.25" customHeight="1" x14ac:dyDescent="0.25">
      <c r="A35" s="54" t="s">
        <v>80</v>
      </c>
      <c r="B35" s="70" t="s">
        <v>81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>SUM(C35:M35)</f>
        <v>0</v>
      </c>
      <c r="O35" s="42">
        <v>0</v>
      </c>
      <c r="P35" s="42">
        <v>0</v>
      </c>
      <c r="Q35" s="42">
        <v>0</v>
      </c>
      <c r="R35" s="42">
        <v>1</v>
      </c>
      <c r="S35" s="42">
        <v>0</v>
      </c>
      <c r="T35" s="43">
        <v>0</v>
      </c>
      <c r="U35" s="41">
        <f t="shared" si="0"/>
        <v>1</v>
      </c>
      <c r="V35" s="44">
        <f t="shared" si="1"/>
        <v>1</v>
      </c>
      <c r="Y35" s="15"/>
    </row>
    <row r="36" spans="1:25" s="19" customFormat="1" ht="14.25" customHeight="1" x14ac:dyDescent="0.25">
      <c r="A36" s="54" t="s">
        <v>82</v>
      </c>
      <c r="B36" s="70" t="s">
        <v>83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>SUM(C36:M36)</f>
        <v>0</v>
      </c>
      <c r="O36" s="42">
        <v>95</v>
      </c>
      <c r="P36" s="42">
        <v>13</v>
      </c>
      <c r="Q36" s="42">
        <v>255</v>
      </c>
      <c r="R36" s="42">
        <v>71</v>
      </c>
      <c r="S36" s="42">
        <v>6</v>
      </c>
      <c r="T36" s="43">
        <v>0</v>
      </c>
      <c r="U36" s="41">
        <f t="shared" si="0"/>
        <v>440</v>
      </c>
      <c r="V36" s="44">
        <f t="shared" si="1"/>
        <v>440</v>
      </c>
      <c r="Y36" s="15"/>
    </row>
    <row r="37" spans="1:25" s="19" customFormat="1" ht="14.25" customHeight="1" x14ac:dyDescent="0.25">
      <c r="A37" s="54" t="s">
        <v>84</v>
      </c>
      <c r="B37" s="70" t="s">
        <v>85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>SUM(C37:M37)</f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0"/>
        <v>0</v>
      </c>
      <c r="V37" s="44">
        <f t="shared" si="1"/>
        <v>0</v>
      </c>
      <c r="Y37" s="15"/>
    </row>
    <row r="38" spans="1:25" s="19" customFormat="1" ht="14.25" customHeight="1" x14ac:dyDescent="0.25">
      <c r="A38" s="54" t="s">
        <v>86</v>
      </c>
      <c r="B38" s="70" t="s">
        <v>87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>SUM(C38:M38)</f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0"/>
        <v>0</v>
      </c>
      <c r="V38" s="44">
        <f t="shared" si="1"/>
        <v>0</v>
      </c>
      <c r="Y38" s="15"/>
    </row>
    <row r="39" spans="1:25" s="19" customFormat="1" ht="14.25" customHeight="1" x14ac:dyDescent="0.25">
      <c r="A39" s="54" t="s">
        <v>88</v>
      </c>
      <c r="B39" s="55" t="s">
        <v>89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>SUM(C39:M39)</f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0"/>
        <v>0</v>
      </c>
      <c r="V39" s="44">
        <f t="shared" si="1"/>
        <v>0</v>
      </c>
      <c r="Y39" s="15"/>
    </row>
    <row r="40" spans="1:25" s="19" customFormat="1" ht="14.25" customHeight="1" x14ac:dyDescent="0.25">
      <c r="A40" s="54" t="s">
        <v>90</v>
      </c>
      <c r="B40" s="70" t="s">
        <v>91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>SUM(C40:M40)</f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0"/>
        <v>0</v>
      </c>
      <c r="V40" s="61">
        <f t="shared" si="1"/>
        <v>0</v>
      </c>
      <c r="Y40" s="15"/>
    </row>
    <row r="41" spans="1:25" s="19" customFormat="1" ht="14.25" customHeight="1" x14ac:dyDescent="0.25">
      <c r="A41" s="71" t="s">
        <v>20</v>
      </c>
      <c r="B41" s="72" t="s">
        <v>92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>SUM(C41:M41)</f>
        <v>0</v>
      </c>
      <c r="O41" s="64">
        <v>1710</v>
      </c>
      <c r="P41" s="64">
        <v>746</v>
      </c>
      <c r="Q41" s="64">
        <v>552</v>
      </c>
      <c r="R41" s="64">
        <v>347</v>
      </c>
      <c r="S41" s="64">
        <v>772</v>
      </c>
      <c r="T41" s="64">
        <v>0</v>
      </c>
      <c r="U41" s="65">
        <f t="shared" si="0"/>
        <v>4127</v>
      </c>
      <c r="V41" s="66">
        <f t="shared" si="1"/>
        <v>4127</v>
      </c>
      <c r="Y41" s="15"/>
    </row>
    <row r="42" spans="1:25" s="19" customFormat="1" ht="14.25" customHeight="1" thickBot="1" x14ac:dyDescent="0.3">
      <c r="A42" s="73" t="s">
        <v>21</v>
      </c>
      <c r="B42" s="74" t="s">
        <v>93</v>
      </c>
      <c r="C42" s="75">
        <f t="shared" ref="C42:V42" si="2">C30+C41</f>
        <v>19926</v>
      </c>
      <c r="D42" s="75">
        <f t="shared" si="2"/>
        <v>14448</v>
      </c>
      <c r="E42" s="75">
        <f t="shared" si="2"/>
        <v>10161</v>
      </c>
      <c r="F42" s="75">
        <f t="shared" si="2"/>
        <v>4216</v>
      </c>
      <c r="G42" s="75">
        <f t="shared" si="2"/>
        <v>14275</v>
      </c>
      <c r="H42" s="75">
        <f t="shared" si="2"/>
        <v>2258</v>
      </c>
      <c r="I42" s="75">
        <f t="shared" si="2"/>
        <v>8888</v>
      </c>
      <c r="J42" s="75">
        <f t="shared" si="2"/>
        <v>3307</v>
      </c>
      <c r="K42" s="75">
        <f t="shared" si="2"/>
        <v>6187</v>
      </c>
      <c r="L42" s="75">
        <f t="shared" si="2"/>
        <v>17806</v>
      </c>
      <c r="M42" s="75">
        <f t="shared" si="2"/>
        <v>12</v>
      </c>
      <c r="N42" s="75">
        <f t="shared" si="2"/>
        <v>101484</v>
      </c>
      <c r="O42" s="75">
        <f t="shared" si="2"/>
        <v>1710</v>
      </c>
      <c r="P42" s="75">
        <f t="shared" si="2"/>
        <v>746</v>
      </c>
      <c r="Q42" s="75">
        <f t="shared" si="2"/>
        <v>552</v>
      </c>
      <c r="R42" s="75">
        <f t="shared" si="2"/>
        <v>347</v>
      </c>
      <c r="S42" s="75">
        <f t="shared" si="2"/>
        <v>772</v>
      </c>
      <c r="T42" s="75">
        <f t="shared" si="2"/>
        <v>0</v>
      </c>
      <c r="U42" s="75">
        <f t="shared" si="2"/>
        <v>4127</v>
      </c>
      <c r="V42" s="76">
        <f t="shared" si="2"/>
        <v>105611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3">C4</f>
        <v>MAКEDONIA</v>
      </c>
      <c r="D45" s="77" t="str">
        <f t="shared" si="3"/>
        <v>TRIGLAV</v>
      </c>
      <c r="E45" s="77" t="str">
        <f t="shared" si="3"/>
        <v>SAVA</v>
      </c>
      <c r="F45" s="77" t="str">
        <f t="shared" si="3"/>
        <v>EUROINS</v>
      </c>
      <c r="G45" s="77" t="str">
        <f t="shared" si="3"/>
        <v>EUROLINK</v>
      </c>
      <c r="H45" s="77" t="str">
        <f t="shared" si="3"/>
        <v>GRAWE JO-JETË</v>
      </c>
      <c r="I45" s="77" t="str">
        <f t="shared" si="3"/>
        <v>UNIKA</v>
      </c>
      <c r="J45" s="77" t="str">
        <f t="shared" si="3"/>
        <v>OSIGURITELNA POLISA</v>
      </c>
      <c r="K45" s="77" t="str">
        <f t="shared" si="3"/>
        <v>HALK OSIGURUVANJE</v>
      </c>
      <c r="L45" s="77" t="str">
        <f t="shared" si="3"/>
        <v>KROACIJA JO-JETË</v>
      </c>
      <c r="M45" s="77" t="str">
        <f t="shared" si="3"/>
        <v>ZOIL MAKEDONIJA, sh.a, Manastrir</v>
      </c>
      <c r="N45" s="78"/>
      <c r="O45" s="77" t="str">
        <f t="shared" ref="O45:T45" si="4">O4</f>
        <v>KROACIA JETË</v>
      </c>
      <c r="P45" s="77" t="str">
        <f t="shared" si="4"/>
        <v>GRAVE</v>
      </c>
      <c r="Q45" s="77" t="str">
        <f t="shared" si="4"/>
        <v>VINER JETË</v>
      </c>
      <c r="R45" s="77" t="str">
        <f t="shared" si="4"/>
        <v>UNIKA JETË</v>
      </c>
      <c r="S45" s="77" t="str">
        <f t="shared" si="4"/>
        <v>TRIGLAV JETË</v>
      </c>
      <c r="T45" s="77" t="str">
        <f t="shared" si="4"/>
        <v>PRVA JETË</v>
      </c>
      <c r="U45" s="79"/>
      <c r="V45" s="15"/>
      <c r="Y45" s="15"/>
    </row>
    <row r="46" spans="1:25" s="19" customFormat="1" ht="17.45" customHeight="1" thickBot="1" x14ac:dyDescent="0.3">
      <c r="A46" s="11" t="s">
        <v>94</v>
      </c>
      <c r="B46" s="10"/>
      <c r="C46" s="80">
        <f>C42/$N$42</f>
        <v>0.1963462220645619</v>
      </c>
      <c r="D46" s="80">
        <f t="shared" ref="D46:M46" si="5">D42/$N$42</f>
        <v>0.14236726971739389</v>
      </c>
      <c r="E46" s="80">
        <f t="shared" si="5"/>
        <v>0.10012415750266052</v>
      </c>
      <c r="F46" s="80">
        <f t="shared" si="5"/>
        <v>4.1543494541011389E-2</v>
      </c>
      <c r="G46" s="80">
        <f t="shared" si="5"/>
        <v>0.14066256749832487</v>
      </c>
      <c r="H46" s="80">
        <f t="shared" si="5"/>
        <v>2.2249812778369005E-2</v>
      </c>
      <c r="I46" s="80">
        <f t="shared" si="5"/>
        <v>8.7580308225927245E-2</v>
      </c>
      <c r="J46" s="80">
        <f t="shared" si="5"/>
        <v>3.258641756335974E-2</v>
      </c>
      <c r="K46" s="80">
        <f t="shared" si="5"/>
        <v>6.0965275314335265E-2</v>
      </c>
      <c r="L46" s="80">
        <f t="shared" si="5"/>
        <v>0.17545622955342713</v>
      </c>
      <c r="M46" s="80">
        <f t="shared" si="5"/>
        <v>1.1824524062906468E-4</v>
      </c>
      <c r="N46" s="81"/>
      <c r="O46" s="80">
        <f>O42/$U$42</f>
        <v>0.41434456021322996</v>
      </c>
      <c r="P46" s="80">
        <f t="shared" ref="P46:T46" si="6">P42/$U$42</f>
        <v>0.18076084322752606</v>
      </c>
      <c r="Q46" s="80">
        <f t="shared" si="6"/>
        <v>0.13375333171795492</v>
      </c>
      <c r="R46" s="80">
        <f t="shared" si="6"/>
        <v>8.4080445844439064E-2</v>
      </c>
      <c r="S46" s="80">
        <f t="shared" si="6"/>
        <v>0.18706081899685001</v>
      </c>
      <c r="T46" s="80">
        <f t="shared" si="6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B840-1AD5-4CF4-8ABF-D7871D5D1DAE}">
  <dimension ref="A1:I34"/>
  <sheetViews>
    <sheetView showGridLines="0" zoomScale="80" zoomScaleNormal="80" workbookViewId="0">
      <selection activeCell="D4" sqref="D4"/>
    </sheetView>
  </sheetViews>
  <sheetFormatPr defaultColWidth="9.140625" defaultRowHeight="12" x14ac:dyDescent="0.2"/>
  <cols>
    <col min="1" max="1" width="34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115</v>
      </c>
      <c r="B2" s="108"/>
      <c r="C2" s="108"/>
      <c r="D2" s="108"/>
      <c r="E2" s="108"/>
      <c r="F2" s="108"/>
      <c r="G2" s="108"/>
    </row>
    <row r="3" spans="1:9" s="18" customFormat="1" ht="15" customHeight="1" thickBot="1" x14ac:dyDescent="0.3"/>
    <row r="4" spans="1:9" s="117" customFormat="1" ht="87" customHeight="1" x14ac:dyDescent="0.2">
      <c r="A4" s="90" t="s">
        <v>116</v>
      </c>
      <c r="B4" s="91"/>
      <c r="C4" s="91" t="s">
        <v>117</v>
      </c>
      <c r="D4" s="91" t="s">
        <v>118</v>
      </c>
      <c r="E4" s="91" t="s">
        <v>119</v>
      </c>
      <c r="F4" s="91" t="s">
        <v>120</v>
      </c>
      <c r="G4" s="91" t="s">
        <v>121</v>
      </c>
      <c r="H4" s="91" t="s">
        <v>122</v>
      </c>
      <c r="I4" s="92" t="s">
        <v>123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124</v>
      </c>
      <c r="H5" s="95" t="s">
        <v>125</v>
      </c>
      <c r="I5" s="96" t="s">
        <v>126</v>
      </c>
    </row>
    <row r="6" spans="1:9" s="18" customFormat="1" ht="13.5" customHeight="1" x14ac:dyDescent="0.25">
      <c r="A6" s="101" t="s">
        <v>2</v>
      </c>
      <c r="B6" s="98">
        <f t="shared" ref="B6:B16" si="0">ROW()-ROW($B$5)</f>
        <v>1</v>
      </c>
      <c r="C6" s="102">
        <v>848</v>
      </c>
      <c r="D6" s="102">
        <v>24009</v>
      </c>
      <c r="E6" s="102">
        <v>19926</v>
      </c>
      <c r="F6" s="102">
        <v>2111</v>
      </c>
      <c r="G6" s="102">
        <v>3949</v>
      </c>
      <c r="H6" s="102">
        <v>374</v>
      </c>
      <c r="I6" s="119">
        <f t="shared" ref="I6:I25" si="1">IF(C6+D6&lt;&gt;0,(E6+F6)/(C6+D6),0)</f>
        <v>0.88655107213259843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2843</v>
      </c>
      <c r="D7" s="102">
        <v>19351</v>
      </c>
      <c r="E7" s="102">
        <v>14448</v>
      </c>
      <c r="F7" s="102">
        <v>3326</v>
      </c>
      <c r="G7" s="102">
        <v>4420</v>
      </c>
      <c r="H7" s="102">
        <v>313</v>
      </c>
      <c r="I7" s="119">
        <f t="shared" si="1"/>
        <v>0.80084707578624859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2366</v>
      </c>
      <c r="D8" s="102">
        <v>13352</v>
      </c>
      <c r="E8" s="102">
        <v>10161</v>
      </c>
      <c r="F8" s="102">
        <v>2701</v>
      </c>
      <c r="G8" s="102">
        <v>2857</v>
      </c>
      <c r="H8" s="102">
        <v>246</v>
      </c>
      <c r="I8" s="119">
        <f t="shared" si="1"/>
        <v>0.81829749331976076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1499</v>
      </c>
      <c r="D9" s="102">
        <v>4972</v>
      </c>
      <c r="E9" s="102">
        <v>4216</v>
      </c>
      <c r="F9" s="102">
        <v>693</v>
      </c>
      <c r="G9" s="102">
        <v>1562</v>
      </c>
      <c r="H9" s="102">
        <v>144</v>
      </c>
      <c r="I9" s="119">
        <f t="shared" si="1"/>
        <v>0.75861536084067382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3418</v>
      </c>
      <c r="D10" s="102">
        <v>15638</v>
      </c>
      <c r="E10" s="102">
        <v>14275</v>
      </c>
      <c r="F10" s="102">
        <v>1659</v>
      </c>
      <c r="G10" s="102">
        <v>3283</v>
      </c>
      <c r="H10" s="102">
        <v>258</v>
      </c>
      <c r="I10" s="119">
        <f t="shared" si="1"/>
        <v>0.83616708648194793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2740</v>
      </c>
      <c r="D11" s="102">
        <v>3440</v>
      </c>
      <c r="E11" s="102">
        <v>2258</v>
      </c>
      <c r="F11" s="102">
        <v>75</v>
      </c>
      <c r="G11" s="102">
        <v>6101</v>
      </c>
      <c r="H11" s="102">
        <v>156</v>
      </c>
      <c r="I11" s="119">
        <f t="shared" si="1"/>
        <v>0.37750809061488672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1279</v>
      </c>
      <c r="D12" s="102">
        <v>10779</v>
      </c>
      <c r="E12" s="102">
        <v>8888</v>
      </c>
      <c r="F12" s="102">
        <v>1712</v>
      </c>
      <c r="G12" s="102">
        <v>1458</v>
      </c>
      <c r="H12" s="102">
        <v>333</v>
      </c>
      <c r="I12" s="119">
        <f t="shared" si="1"/>
        <v>0.87908442527782382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1342</v>
      </c>
      <c r="D13" s="102">
        <v>4260</v>
      </c>
      <c r="E13" s="102">
        <v>3307</v>
      </c>
      <c r="F13" s="102">
        <v>739</v>
      </c>
      <c r="G13" s="102">
        <v>1556</v>
      </c>
      <c r="H13" s="102">
        <v>274</v>
      </c>
      <c r="I13" s="119">
        <f t="shared" si="1"/>
        <v>0.72224205640842554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1362</v>
      </c>
      <c r="D14" s="102">
        <v>6907</v>
      </c>
      <c r="E14" s="102">
        <v>6187</v>
      </c>
      <c r="F14" s="102">
        <v>711</v>
      </c>
      <c r="G14" s="102">
        <v>1371</v>
      </c>
      <c r="H14" s="102">
        <v>304</v>
      </c>
      <c r="I14" s="119">
        <f t="shared" si="1"/>
        <v>0.83420002418672146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3865</v>
      </c>
      <c r="D15" s="102">
        <v>20067</v>
      </c>
      <c r="E15" s="102">
        <v>17806</v>
      </c>
      <c r="F15" s="102">
        <v>2286</v>
      </c>
      <c r="G15" s="102">
        <v>3840</v>
      </c>
      <c r="H15" s="102">
        <v>233</v>
      </c>
      <c r="I15" s="119">
        <f t="shared" si="1"/>
        <v>0.83954537857262246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0</v>
      </c>
      <c r="D16" s="102">
        <v>0</v>
      </c>
      <c r="E16" s="102">
        <v>12</v>
      </c>
      <c r="F16" s="102">
        <v>4</v>
      </c>
      <c r="G16" s="102">
        <v>21</v>
      </c>
      <c r="H16" s="102">
        <v>0</v>
      </c>
      <c r="I16" s="119">
        <f t="shared" si="1"/>
        <v>0</v>
      </c>
    </row>
    <row r="17" spans="1:9" s="18" customFormat="1" ht="13.5" customHeight="1" x14ac:dyDescent="0.25">
      <c r="A17" s="97" t="s">
        <v>103</v>
      </c>
      <c r="B17" s="98">
        <v>100</v>
      </c>
      <c r="C17" s="99">
        <f>SUM(C6:C16)</f>
        <v>21562</v>
      </c>
      <c r="D17" s="99">
        <f>SUM(D6:D16)</f>
        <v>122775</v>
      </c>
      <c r="E17" s="99">
        <f>SUM(E6:E16)</f>
        <v>101484</v>
      </c>
      <c r="F17" s="99">
        <f>SUM(F6:F16)</f>
        <v>16017</v>
      </c>
      <c r="G17" s="99">
        <f>SUM(G6:G16)</f>
        <v>30418</v>
      </c>
      <c r="H17" s="99">
        <f>SUM(H6:H16)</f>
        <v>2635</v>
      </c>
      <c r="I17" s="120">
        <f t="shared" si="1"/>
        <v>0.81407400735778079</v>
      </c>
    </row>
    <row r="18" spans="1:9" s="18" customFormat="1" ht="13.5" customHeight="1" x14ac:dyDescent="0.25">
      <c r="A18" s="101" t="s">
        <v>14</v>
      </c>
      <c r="B18" s="98">
        <f>B17+1</f>
        <v>101</v>
      </c>
      <c r="C18" s="102">
        <v>322</v>
      </c>
      <c r="D18" s="102">
        <v>1841</v>
      </c>
      <c r="E18" s="102">
        <v>1710</v>
      </c>
      <c r="F18" s="102">
        <v>97</v>
      </c>
      <c r="G18" s="102">
        <v>356</v>
      </c>
      <c r="H18" s="102">
        <v>4</v>
      </c>
      <c r="I18" s="119">
        <f t="shared" si="1"/>
        <v>0.83541377716135001</v>
      </c>
    </row>
    <row r="19" spans="1:9" s="18" customFormat="1" ht="13.5" customHeight="1" x14ac:dyDescent="0.25">
      <c r="A19" s="101" t="s">
        <v>15</v>
      </c>
      <c r="B19" s="98">
        <f>B18+1</f>
        <v>102</v>
      </c>
      <c r="C19" s="102">
        <v>314</v>
      </c>
      <c r="D19" s="102">
        <v>816</v>
      </c>
      <c r="E19" s="102">
        <v>746</v>
      </c>
      <c r="F19" s="102">
        <v>16</v>
      </c>
      <c r="G19" s="102">
        <v>368</v>
      </c>
      <c r="H19" s="102">
        <v>4</v>
      </c>
      <c r="I19" s="119">
        <f t="shared" si="1"/>
        <v>0.67433628318584071</v>
      </c>
    </row>
    <row r="20" spans="1:9" s="18" customFormat="1" ht="13.5" customHeight="1" x14ac:dyDescent="0.25">
      <c r="A20" s="101" t="s">
        <v>16</v>
      </c>
      <c r="B20" s="98">
        <f>B19+1</f>
        <v>103</v>
      </c>
      <c r="C20" s="102">
        <v>33</v>
      </c>
      <c r="D20" s="102">
        <v>581</v>
      </c>
      <c r="E20" s="102">
        <v>552</v>
      </c>
      <c r="F20" s="102">
        <v>33</v>
      </c>
      <c r="G20" s="102">
        <v>39</v>
      </c>
      <c r="H20" s="102">
        <v>1</v>
      </c>
      <c r="I20" s="119">
        <f t="shared" si="1"/>
        <v>0.95276872964169379</v>
      </c>
    </row>
    <row r="21" spans="1:9" s="18" customFormat="1" ht="13.5" customHeight="1" x14ac:dyDescent="0.25">
      <c r="A21" s="101" t="s">
        <v>17</v>
      </c>
      <c r="B21" s="98">
        <f>B20+1</f>
        <v>104</v>
      </c>
      <c r="C21" s="102">
        <v>47</v>
      </c>
      <c r="D21" s="102">
        <v>355</v>
      </c>
      <c r="E21" s="102">
        <v>347</v>
      </c>
      <c r="F21" s="102">
        <v>21</v>
      </c>
      <c r="G21" s="102">
        <v>45</v>
      </c>
      <c r="H21" s="102">
        <v>2</v>
      </c>
      <c r="I21" s="119">
        <f t="shared" si="1"/>
        <v>0.91542288557213936</v>
      </c>
    </row>
    <row r="22" spans="1:9" s="18" customFormat="1" ht="13.5" customHeight="1" x14ac:dyDescent="0.25">
      <c r="A22" s="101" t="s">
        <v>18</v>
      </c>
      <c r="B22" s="98">
        <f>B21+1</f>
        <v>105</v>
      </c>
      <c r="C22" s="102">
        <v>8</v>
      </c>
      <c r="D22" s="102">
        <v>715</v>
      </c>
      <c r="E22" s="102">
        <v>772</v>
      </c>
      <c r="F22" s="102">
        <v>5</v>
      </c>
      <c r="G22" s="102">
        <v>11</v>
      </c>
      <c r="H22" s="102">
        <v>3</v>
      </c>
      <c r="I22" s="119">
        <f t="shared" si="1"/>
        <v>1.0746887966804979</v>
      </c>
    </row>
    <row r="23" spans="1:9" s="18" customFormat="1" ht="13.5" customHeight="1" x14ac:dyDescent="0.25">
      <c r="A23" s="101" t="s">
        <v>19</v>
      </c>
      <c r="B23" s="98">
        <f>B18+1</f>
        <v>102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19">
        <f t="shared" si="1"/>
        <v>0</v>
      </c>
    </row>
    <row r="24" spans="1:9" s="18" customFormat="1" ht="13.5" customHeight="1" x14ac:dyDescent="0.25">
      <c r="A24" s="97" t="s">
        <v>104</v>
      </c>
      <c r="B24" s="98">
        <v>200</v>
      </c>
      <c r="C24" s="99">
        <f t="shared" ref="C24:H24" si="2">SUM(C18:C23)</f>
        <v>724</v>
      </c>
      <c r="D24" s="99">
        <f t="shared" si="2"/>
        <v>4308</v>
      </c>
      <c r="E24" s="99">
        <f t="shared" si="2"/>
        <v>4127</v>
      </c>
      <c r="F24" s="99">
        <f t="shared" si="2"/>
        <v>172</v>
      </c>
      <c r="G24" s="99">
        <f t="shared" si="2"/>
        <v>819</v>
      </c>
      <c r="H24" s="99">
        <f t="shared" si="2"/>
        <v>14</v>
      </c>
      <c r="I24" s="120">
        <f t="shared" si="1"/>
        <v>0.85433227344992047</v>
      </c>
    </row>
    <row r="25" spans="1:9" s="18" customFormat="1" ht="13.5" customHeight="1" thickBot="1" x14ac:dyDescent="0.3">
      <c r="A25" s="113" t="s">
        <v>105</v>
      </c>
      <c r="B25" s="104">
        <v>300</v>
      </c>
      <c r="C25" s="105">
        <f t="shared" ref="C25:H25" si="3">C17+C24</f>
        <v>22286</v>
      </c>
      <c r="D25" s="105">
        <f t="shared" si="3"/>
        <v>127083</v>
      </c>
      <c r="E25" s="105">
        <f t="shared" si="3"/>
        <v>105611</v>
      </c>
      <c r="F25" s="105">
        <f t="shared" si="3"/>
        <v>16189</v>
      </c>
      <c r="G25" s="105">
        <f t="shared" si="3"/>
        <v>31237</v>
      </c>
      <c r="H25" s="105">
        <f t="shared" si="3"/>
        <v>2649</v>
      </c>
      <c r="I25" s="121">
        <f t="shared" si="1"/>
        <v>0.81543024322315871</v>
      </c>
    </row>
    <row r="30" spans="1:9" x14ac:dyDescent="0.2">
      <c r="B30" s="115"/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DB03-C71B-4399-88FB-4B9763CF0A40}">
  <dimension ref="A1:E40"/>
  <sheetViews>
    <sheetView showGridLines="0" zoomScale="80" zoomScaleNormal="80" workbookViewId="0">
      <selection activeCell="M27" sqref="M27"/>
    </sheetView>
  </sheetViews>
  <sheetFormatPr defaultColWidth="9.140625" defaultRowHeight="15" x14ac:dyDescent="0.25"/>
  <cols>
    <col min="1" max="1" width="35.710937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127</v>
      </c>
      <c r="B2" s="108"/>
      <c r="C2" s="108"/>
      <c r="D2" s="108"/>
      <c r="E2" s="108"/>
    </row>
    <row r="3" spans="1:5" s="115" customFormat="1" ht="15" customHeight="1" thickBot="1" x14ac:dyDescent="0.25">
      <c r="B3" s="116"/>
      <c r="E3" s="122" t="s">
        <v>128</v>
      </c>
    </row>
    <row r="4" spans="1:5" s="18" customFormat="1" ht="35.25" customHeight="1" x14ac:dyDescent="0.25">
      <c r="A4" s="90" t="s">
        <v>116</v>
      </c>
      <c r="B4" s="91" t="s">
        <v>98</v>
      </c>
      <c r="C4" s="91" t="s">
        <v>129</v>
      </c>
      <c r="D4" s="91" t="s">
        <v>130</v>
      </c>
      <c r="E4" s="92" t="s">
        <v>131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103</v>
      </c>
      <c r="B6" s="98">
        <f t="shared" ref="B6:B25" si="0">ROW()-ROW($A$5)</f>
        <v>1</v>
      </c>
      <c r="C6" s="99">
        <f>SUM(C7:C17)</f>
        <v>1402099.2360000003</v>
      </c>
      <c r="D6" s="99">
        <f>SUM(D7:D17)</f>
        <v>1515754</v>
      </c>
      <c r="E6" s="100">
        <f>SUM(E7:E17)</f>
        <v>1189155.8229999999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263208.93400000001</v>
      </c>
      <c r="D7" s="102">
        <v>400743</v>
      </c>
      <c r="E7" s="103">
        <v>173309.111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227750.21599999999</v>
      </c>
      <c r="D8" s="102">
        <v>76960</v>
      </c>
      <c r="E8" s="103">
        <v>137487.64199999999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162752.49799999999</v>
      </c>
      <c r="D9" s="102">
        <v>88907</v>
      </c>
      <c r="E9" s="103">
        <v>170091.93599999999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69707.342999999993</v>
      </c>
      <c r="D10" s="102">
        <v>144548</v>
      </c>
      <c r="E10" s="103">
        <v>98846.100999999995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153051.81200000001</v>
      </c>
      <c r="D11" s="102">
        <v>71095</v>
      </c>
      <c r="E11" s="103">
        <v>132082.734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43065.631000000001</v>
      </c>
      <c r="D12" s="102">
        <v>160801</v>
      </c>
      <c r="E12" s="103">
        <v>24493.935000000001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127108.387</v>
      </c>
      <c r="D13" s="102">
        <v>230381</v>
      </c>
      <c r="E13" s="103">
        <v>117128.61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91193.827000000005</v>
      </c>
      <c r="D14" s="102">
        <v>117662</v>
      </c>
      <c r="E14" s="103">
        <v>95835.263000000006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133565.92800000001</v>
      </c>
      <c r="D15" s="102">
        <v>44843</v>
      </c>
      <c r="E15" s="103">
        <v>136977.84400000001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112387.681</v>
      </c>
      <c r="D16" s="102">
        <v>173696</v>
      </c>
      <c r="E16" s="103">
        <v>102363.359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18306.978999999999</v>
      </c>
      <c r="D17" s="102">
        <v>6118</v>
      </c>
      <c r="E17" s="103">
        <v>539.28800000000001</v>
      </c>
    </row>
    <row r="18" spans="1:5" s="18" customFormat="1" ht="18" customHeight="1" x14ac:dyDescent="0.25">
      <c r="A18" s="97" t="s">
        <v>104</v>
      </c>
      <c r="B18" s="98">
        <f t="shared" si="0"/>
        <v>13</v>
      </c>
      <c r="C18" s="99">
        <f>SUM(C19:C24)</f>
        <v>397215.76231200004</v>
      </c>
      <c r="D18" s="99">
        <f>SUM(D19:D24)</f>
        <v>359403</v>
      </c>
      <c r="E18" s="100">
        <f>SUM(E19:E24)</f>
        <v>114174.02899999999</v>
      </c>
    </row>
    <row r="19" spans="1:5" s="18" customFormat="1" ht="18" customHeight="1" x14ac:dyDescent="0.25">
      <c r="A19" s="101" t="s">
        <v>14</v>
      </c>
      <c r="B19" s="98">
        <f t="shared" si="0"/>
        <v>14</v>
      </c>
      <c r="C19" s="102">
        <v>101863.28454399999</v>
      </c>
      <c r="D19" s="102">
        <v>74897</v>
      </c>
      <c r="E19" s="103">
        <v>49743.114999999998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46777.956113</v>
      </c>
      <c r="D20" s="102">
        <v>44774</v>
      </c>
      <c r="E20" s="103">
        <v>14657.593000000001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116773.802859</v>
      </c>
      <c r="D21" s="102">
        <v>100565</v>
      </c>
      <c r="E21" s="103">
        <v>16472.689999999999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39793.699695000003</v>
      </c>
      <c r="D22" s="102">
        <v>55035</v>
      </c>
      <c r="E22" s="103">
        <v>6476.7939999999999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61982.620651999998</v>
      </c>
      <c r="D23" s="102">
        <v>78819</v>
      </c>
      <c r="E23" s="103">
        <v>25442.133999999998</v>
      </c>
    </row>
    <row r="24" spans="1:5" s="18" customFormat="1" ht="18" customHeight="1" x14ac:dyDescent="0.25">
      <c r="A24" s="101" t="s">
        <v>19</v>
      </c>
      <c r="B24" s="98">
        <f t="shared" si="0"/>
        <v>19</v>
      </c>
      <c r="C24" s="102">
        <v>30024.398449</v>
      </c>
      <c r="D24" s="102">
        <v>5313</v>
      </c>
      <c r="E24" s="103">
        <v>1381.703</v>
      </c>
    </row>
    <row r="25" spans="1:5" s="18" customFormat="1" ht="18" customHeight="1" thickBot="1" x14ac:dyDescent="0.3">
      <c r="A25" s="97" t="s">
        <v>105</v>
      </c>
      <c r="B25" s="98">
        <f t="shared" si="0"/>
        <v>20</v>
      </c>
      <c r="C25" s="105">
        <f>C6+C18</f>
        <v>1799314.9983120002</v>
      </c>
      <c r="D25" s="105">
        <f>D6+D18</f>
        <v>1875157</v>
      </c>
      <c r="E25" s="106">
        <f>E6+E18</f>
        <v>1303329.852</v>
      </c>
    </row>
    <row r="27" spans="1:5" s="83" customFormat="1" ht="15" customHeight="1" x14ac:dyDescent="0.25">
      <c r="A27" s="82"/>
      <c r="B27" s="82"/>
      <c r="C27" s="82"/>
      <c r="D27" s="82"/>
      <c r="E27" s="82"/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</sheetData>
  <printOptions horizontalCentered="1"/>
  <pageMargins left="0" right="0" top="1.9685039370078741" bottom="0" header="0.31496062992125984" footer="0.31496062992125984"/>
  <pageSetup paperSize="9" scale="91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3B57-A588-419D-A6EB-C6E9F5C720E6}">
  <dimension ref="A1:L60"/>
  <sheetViews>
    <sheetView showGridLines="0" zoomScale="80" zoomScaleNormal="80" workbookViewId="0">
      <selection activeCell="D2" sqref="D2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132</v>
      </c>
      <c r="B2" s="108"/>
      <c r="C2" s="108"/>
      <c r="D2" s="108"/>
      <c r="E2" s="108"/>
      <c r="F2" s="108"/>
      <c r="G2" s="108"/>
    </row>
    <row r="3" spans="1:12" s="18" customFormat="1" ht="15" customHeight="1" thickBot="1" x14ac:dyDescent="0.3">
      <c r="L3" s="89" t="s">
        <v>96</v>
      </c>
    </row>
    <row r="4" spans="1:12" s="117" customFormat="1" ht="23.25" customHeight="1" x14ac:dyDescent="0.2">
      <c r="A4" s="5" t="s">
        <v>133</v>
      </c>
      <c r="B4" s="9" t="s">
        <v>98</v>
      </c>
      <c r="C4" s="9" t="s">
        <v>134</v>
      </c>
      <c r="D4" s="9" t="s">
        <v>135</v>
      </c>
      <c r="E4" s="3" t="s">
        <v>136</v>
      </c>
      <c r="F4" s="2"/>
      <c r="G4" s="1"/>
      <c r="H4" s="9" t="s">
        <v>137</v>
      </c>
      <c r="I4" s="9" t="s">
        <v>138</v>
      </c>
      <c r="J4" s="9" t="s">
        <v>139</v>
      </c>
      <c r="K4" s="9" t="s">
        <v>140</v>
      </c>
      <c r="L4" s="7" t="s">
        <v>105</v>
      </c>
    </row>
    <row r="5" spans="1:12" s="117" customFormat="1" ht="51" customHeight="1" x14ac:dyDescent="0.2">
      <c r="A5" s="4"/>
      <c r="B5" s="8"/>
      <c r="C5" s="8"/>
      <c r="D5" s="8"/>
      <c r="E5" s="127" t="s">
        <v>141</v>
      </c>
      <c r="F5" s="127" t="s">
        <v>142</v>
      </c>
      <c r="G5" s="128" t="s">
        <v>143</v>
      </c>
      <c r="H5" s="8"/>
      <c r="I5" s="8"/>
      <c r="J5" s="8"/>
      <c r="K5" s="8"/>
      <c r="L5" s="6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124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103</v>
      </c>
      <c r="B7" s="98">
        <f t="shared" ref="B7:B26" si="0">ROW()-ROW($A$6)</f>
        <v>1</v>
      </c>
      <c r="C7" s="99">
        <f>SUM(C8:C18)</f>
        <v>6095514</v>
      </c>
      <c r="D7" s="99">
        <f>SUM(D8:D18)</f>
        <v>125343</v>
      </c>
      <c r="E7" s="130">
        <f>SUM(E8:E18)</f>
        <v>3988242</v>
      </c>
      <c r="F7" s="130">
        <f>SUM(F8:F18)</f>
        <v>2718296</v>
      </c>
      <c r="G7" s="99">
        <f>SUM(G8:G18)</f>
        <v>6886914</v>
      </c>
      <c r="H7" s="99">
        <f>SUM(H8:H18)</f>
        <v>0</v>
      </c>
      <c r="I7" s="99">
        <f>SUM(I8:I18)</f>
        <v>0</v>
      </c>
      <c r="J7" s="99">
        <f>SUM(J8:J18)</f>
        <v>0</v>
      </c>
      <c r="K7" s="99">
        <f>SUM(K8:K18)</f>
        <v>35406</v>
      </c>
      <c r="L7" s="131">
        <f t="shared" ref="L7:L26" si="1">SUM(C7:D7)+SUM(G7:K7)</f>
        <v>13143177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1096979</v>
      </c>
      <c r="D8" s="102">
        <v>28738</v>
      </c>
      <c r="E8" s="102">
        <v>723256</v>
      </c>
      <c r="F8" s="102">
        <v>396078</v>
      </c>
      <c r="G8" s="102">
        <v>1136124</v>
      </c>
      <c r="H8" s="102">
        <v>0</v>
      </c>
      <c r="I8" s="102">
        <v>0</v>
      </c>
      <c r="J8" s="102">
        <v>0</v>
      </c>
      <c r="K8" s="102">
        <v>0</v>
      </c>
      <c r="L8" s="132">
        <f t="shared" si="1"/>
        <v>2261841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669399</v>
      </c>
      <c r="D9" s="102">
        <v>62284</v>
      </c>
      <c r="E9" s="102">
        <v>984107</v>
      </c>
      <c r="F9" s="102">
        <v>287427</v>
      </c>
      <c r="G9" s="102">
        <v>1340142</v>
      </c>
      <c r="H9" s="102">
        <v>0</v>
      </c>
      <c r="I9" s="102">
        <v>0</v>
      </c>
      <c r="J9" s="102">
        <v>0</v>
      </c>
      <c r="K9" s="102">
        <v>0</v>
      </c>
      <c r="L9" s="132">
        <f t="shared" si="1"/>
        <v>2071825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664807</v>
      </c>
      <c r="D10" s="102">
        <v>5441</v>
      </c>
      <c r="E10" s="102">
        <v>499401</v>
      </c>
      <c r="F10" s="102">
        <v>242196</v>
      </c>
      <c r="G10" s="102">
        <v>762617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1"/>
        <v>1432865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372187</v>
      </c>
      <c r="D11" s="102">
        <v>3358</v>
      </c>
      <c r="E11" s="102">
        <v>189972</v>
      </c>
      <c r="F11" s="102">
        <v>302025</v>
      </c>
      <c r="G11" s="102">
        <v>516541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1"/>
        <v>892086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696272</v>
      </c>
      <c r="D12" s="102">
        <v>7374</v>
      </c>
      <c r="E12" s="102">
        <v>349755</v>
      </c>
      <c r="F12" s="102">
        <v>269212</v>
      </c>
      <c r="G12" s="102">
        <v>624976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1"/>
        <v>1328622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357756</v>
      </c>
      <c r="D13" s="102">
        <v>0</v>
      </c>
      <c r="E13" s="102">
        <v>232807</v>
      </c>
      <c r="F13" s="102">
        <v>85765</v>
      </c>
      <c r="G13" s="102">
        <v>321001</v>
      </c>
      <c r="H13" s="102">
        <v>0</v>
      </c>
      <c r="I13" s="102">
        <v>0</v>
      </c>
      <c r="J13" s="102">
        <v>0</v>
      </c>
      <c r="K13" s="102">
        <v>0</v>
      </c>
      <c r="L13" s="132">
        <f t="shared" si="1"/>
        <v>678757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721886</v>
      </c>
      <c r="D14" s="102">
        <v>23</v>
      </c>
      <c r="E14" s="102">
        <v>162822</v>
      </c>
      <c r="F14" s="102">
        <v>279798</v>
      </c>
      <c r="G14" s="102">
        <v>450808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1"/>
        <v>1172717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431846</v>
      </c>
      <c r="D15" s="102">
        <v>5460</v>
      </c>
      <c r="E15" s="102">
        <v>218144</v>
      </c>
      <c r="F15" s="102">
        <v>270131</v>
      </c>
      <c r="G15" s="102">
        <v>496187</v>
      </c>
      <c r="H15" s="102">
        <v>0</v>
      </c>
      <c r="I15" s="102">
        <v>0</v>
      </c>
      <c r="J15" s="102">
        <v>0</v>
      </c>
      <c r="K15" s="102">
        <v>35406</v>
      </c>
      <c r="L15" s="132">
        <f t="shared" si="1"/>
        <v>968899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458815</v>
      </c>
      <c r="D16" s="102">
        <v>3496</v>
      </c>
      <c r="E16" s="102">
        <v>275263</v>
      </c>
      <c r="F16" s="102">
        <v>249736</v>
      </c>
      <c r="G16" s="102">
        <v>538314</v>
      </c>
      <c r="H16" s="102">
        <v>0</v>
      </c>
      <c r="I16" s="102">
        <v>0</v>
      </c>
      <c r="J16" s="102">
        <v>0</v>
      </c>
      <c r="K16" s="102">
        <v>0</v>
      </c>
      <c r="L16" s="132">
        <f t="shared" si="1"/>
        <v>1000625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592100</v>
      </c>
      <c r="D17" s="102">
        <v>9169</v>
      </c>
      <c r="E17" s="102">
        <v>351566</v>
      </c>
      <c r="F17" s="102">
        <v>316688</v>
      </c>
      <c r="G17" s="102">
        <v>679713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1"/>
        <v>1280982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33467</v>
      </c>
      <c r="D18" s="102">
        <v>0</v>
      </c>
      <c r="E18" s="102">
        <v>1149</v>
      </c>
      <c r="F18" s="102">
        <v>19240</v>
      </c>
      <c r="G18" s="102">
        <v>20491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1"/>
        <v>53958</v>
      </c>
    </row>
    <row r="19" spans="1:12" s="18" customFormat="1" ht="13.5" customHeight="1" x14ac:dyDescent="0.25">
      <c r="A19" s="97" t="s">
        <v>104</v>
      </c>
      <c r="B19" s="98">
        <f t="shared" si="0"/>
        <v>13</v>
      </c>
      <c r="C19" s="99">
        <f t="shared" ref="C19:K19" si="2">SUM(C20:C25)</f>
        <v>48309</v>
      </c>
      <c r="D19" s="99">
        <f t="shared" si="2"/>
        <v>112098</v>
      </c>
      <c r="E19" s="130">
        <f t="shared" si="2"/>
        <v>92970</v>
      </c>
      <c r="F19" s="130">
        <f t="shared" si="2"/>
        <v>31909</v>
      </c>
      <c r="G19" s="99">
        <f t="shared" si="2"/>
        <v>130041</v>
      </c>
      <c r="H19" s="99">
        <f t="shared" si="2"/>
        <v>0</v>
      </c>
      <c r="I19" s="99">
        <f t="shared" si="2"/>
        <v>8681841</v>
      </c>
      <c r="J19" s="99">
        <f t="shared" si="2"/>
        <v>1896812</v>
      </c>
      <c r="K19" s="99">
        <f t="shared" si="2"/>
        <v>0</v>
      </c>
      <c r="L19" s="131">
        <f t="shared" si="1"/>
        <v>10869101</v>
      </c>
    </row>
    <row r="20" spans="1:12" s="18" customFormat="1" ht="13.5" customHeight="1" x14ac:dyDescent="0.25">
      <c r="A20" s="101" t="s">
        <v>14</v>
      </c>
      <c r="B20" s="98">
        <f t="shared" si="0"/>
        <v>14</v>
      </c>
      <c r="C20" s="102">
        <v>17787</v>
      </c>
      <c r="D20" s="102">
        <v>0</v>
      </c>
      <c r="E20" s="102">
        <v>17249</v>
      </c>
      <c r="F20" s="102">
        <v>4374</v>
      </c>
      <c r="G20" s="102">
        <v>22463</v>
      </c>
      <c r="H20" s="102">
        <v>0</v>
      </c>
      <c r="I20" s="102">
        <v>3566184</v>
      </c>
      <c r="J20" s="102">
        <v>349696</v>
      </c>
      <c r="K20" s="102">
        <v>0</v>
      </c>
      <c r="L20" s="132">
        <f t="shared" si="1"/>
        <v>3956130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11993</v>
      </c>
      <c r="D21" s="102">
        <v>112098</v>
      </c>
      <c r="E21" s="102">
        <v>47804</v>
      </c>
      <c r="F21" s="102">
        <v>14013</v>
      </c>
      <c r="G21" s="102">
        <v>62642</v>
      </c>
      <c r="H21" s="102">
        <v>0</v>
      </c>
      <c r="I21" s="102">
        <v>3213870</v>
      </c>
      <c r="J21" s="102">
        <v>91659</v>
      </c>
      <c r="K21" s="102">
        <v>0</v>
      </c>
      <c r="L21" s="132">
        <f t="shared" si="1"/>
        <v>3492262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5049</v>
      </c>
      <c r="D22" s="102">
        <v>0</v>
      </c>
      <c r="E22" s="102">
        <v>13831</v>
      </c>
      <c r="F22" s="102">
        <v>10812</v>
      </c>
      <c r="G22" s="102">
        <v>26767</v>
      </c>
      <c r="H22" s="102">
        <v>0</v>
      </c>
      <c r="I22" s="102">
        <v>763260</v>
      </c>
      <c r="J22" s="102">
        <v>967086</v>
      </c>
      <c r="K22" s="102">
        <v>0</v>
      </c>
      <c r="L22" s="132">
        <f t="shared" si="1"/>
        <v>1762162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11895</v>
      </c>
      <c r="D23" s="102">
        <v>0</v>
      </c>
      <c r="E23" s="102">
        <v>10455</v>
      </c>
      <c r="F23" s="102">
        <v>2051</v>
      </c>
      <c r="G23" s="102">
        <v>13669</v>
      </c>
      <c r="H23" s="102">
        <v>0</v>
      </c>
      <c r="I23" s="102">
        <v>544048</v>
      </c>
      <c r="J23" s="102">
        <v>298953</v>
      </c>
      <c r="K23" s="102">
        <v>0</v>
      </c>
      <c r="L23" s="132">
        <f t="shared" si="1"/>
        <v>868565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892</v>
      </c>
      <c r="D24" s="102">
        <v>0</v>
      </c>
      <c r="E24" s="102">
        <v>3631</v>
      </c>
      <c r="F24" s="102">
        <v>564</v>
      </c>
      <c r="G24" s="102">
        <v>4405</v>
      </c>
      <c r="H24" s="102">
        <v>0</v>
      </c>
      <c r="I24" s="102">
        <v>592200</v>
      </c>
      <c r="J24" s="102">
        <v>189010</v>
      </c>
      <c r="K24" s="102">
        <v>0</v>
      </c>
      <c r="L24" s="132">
        <f t="shared" si="1"/>
        <v>786507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693</v>
      </c>
      <c r="D25" s="102">
        <v>0</v>
      </c>
      <c r="E25" s="102">
        <v>0</v>
      </c>
      <c r="F25" s="102">
        <v>95</v>
      </c>
      <c r="G25" s="102">
        <v>95</v>
      </c>
      <c r="H25" s="102">
        <v>0</v>
      </c>
      <c r="I25" s="102">
        <v>2279</v>
      </c>
      <c r="J25" s="102">
        <v>408</v>
      </c>
      <c r="K25" s="102">
        <v>0</v>
      </c>
      <c r="L25" s="132">
        <f t="shared" si="1"/>
        <v>3475</v>
      </c>
    </row>
    <row r="26" spans="1:12" s="18" customFormat="1" ht="13.5" customHeight="1" thickBot="1" x14ac:dyDescent="0.3">
      <c r="A26" s="113" t="s">
        <v>105</v>
      </c>
      <c r="B26" s="98">
        <f t="shared" si="0"/>
        <v>20</v>
      </c>
      <c r="C26" s="105">
        <f>C7+C19</f>
        <v>6143823</v>
      </c>
      <c r="D26" s="105">
        <f>D7+D19</f>
        <v>237441</v>
      </c>
      <c r="E26" s="133">
        <f>E7+E19</f>
        <v>4081212</v>
      </c>
      <c r="F26" s="133">
        <f>F7+F19</f>
        <v>2750205</v>
      </c>
      <c r="G26" s="105">
        <f>G7+G19</f>
        <v>7016955</v>
      </c>
      <c r="H26" s="105">
        <f>H7+H19</f>
        <v>0</v>
      </c>
      <c r="I26" s="105">
        <f>I7+I19</f>
        <v>8681841</v>
      </c>
      <c r="J26" s="105">
        <f>J7+J19</f>
        <v>1896812</v>
      </c>
      <c r="K26" s="105">
        <f>K7+K19</f>
        <v>35406</v>
      </c>
      <c r="L26" s="134">
        <f t="shared" si="1"/>
        <v>24012278</v>
      </c>
    </row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>
      <c r="A30" s="85" t="s">
        <v>144</v>
      </c>
      <c r="B30" s="108"/>
      <c r="C30" s="108"/>
      <c r="D30" s="108"/>
      <c r="E30" s="108"/>
      <c r="F30" s="108"/>
      <c r="G30" s="108"/>
    </row>
    <row r="31" spans="1:12" s="18" customFormat="1" ht="15" customHeight="1" thickBot="1" x14ac:dyDescent="0.3">
      <c r="L31" s="89" t="s">
        <v>96</v>
      </c>
    </row>
    <row r="32" spans="1:12" s="117" customFormat="1" ht="23.25" customHeight="1" x14ac:dyDescent="0.2">
      <c r="A32" s="5" t="s">
        <v>133</v>
      </c>
      <c r="B32" s="9" t="s">
        <v>98</v>
      </c>
      <c r="C32" s="9" t="s">
        <v>134</v>
      </c>
      <c r="D32" s="9" t="s">
        <v>135</v>
      </c>
      <c r="E32" s="3" t="s">
        <v>136</v>
      </c>
      <c r="F32" s="2"/>
      <c r="G32" s="1"/>
      <c r="H32" s="9" t="s">
        <v>137</v>
      </c>
      <c r="I32" s="9" t="s">
        <v>138</v>
      </c>
      <c r="J32" s="9" t="s">
        <v>139</v>
      </c>
      <c r="K32" s="9" t="s">
        <v>140</v>
      </c>
      <c r="L32" s="7" t="s">
        <v>105</v>
      </c>
    </row>
    <row r="33" spans="1:12" s="117" customFormat="1" ht="51.75" customHeight="1" x14ac:dyDescent="0.2">
      <c r="A33" s="4"/>
      <c r="B33" s="8"/>
      <c r="C33" s="8"/>
      <c r="D33" s="8"/>
      <c r="E33" s="127" t="s">
        <v>141</v>
      </c>
      <c r="F33" s="127" t="s">
        <v>142</v>
      </c>
      <c r="G33" s="128" t="s">
        <v>143</v>
      </c>
      <c r="H33" s="8"/>
      <c r="I33" s="8"/>
      <c r="J33" s="8"/>
      <c r="K33" s="8"/>
      <c r="L33" s="6"/>
    </row>
    <row r="34" spans="1:12" s="118" customFormat="1" ht="16.5" customHeight="1" x14ac:dyDescent="0.2">
      <c r="A34" s="93"/>
      <c r="B34" s="94"/>
      <c r="C34" s="95">
        <v>1</v>
      </c>
      <c r="D34" s="95">
        <v>2</v>
      </c>
      <c r="E34" s="129">
        <v>3</v>
      </c>
      <c r="F34" s="129">
        <v>4</v>
      </c>
      <c r="G34" s="95" t="s">
        <v>124</v>
      </c>
      <c r="H34" s="95">
        <v>6</v>
      </c>
      <c r="I34" s="95">
        <v>7</v>
      </c>
      <c r="J34" s="95">
        <v>8</v>
      </c>
      <c r="K34" s="95">
        <v>9</v>
      </c>
      <c r="L34" s="95">
        <v>10</v>
      </c>
    </row>
    <row r="35" spans="1:12" s="18" customFormat="1" ht="13.5" customHeight="1" x14ac:dyDescent="0.25">
      <c r="A35" s="97" t="s">
        <v>103</v>
      </c>
      <c r="B35" s="98">
        <f t="shared" ref="B35:B54" si="3">ROW()-ROW($A$34)</f>
        <v>1</v>
      </c>
      <c r="C35" s="99">
        <f>SUM(C36:C46)</f>
        <v>5099275</v>
      </c>
      <c r="D35" s="99">
        <f>SUM(D36:D46)</f>
        <v>120167</v>
      </c>
      <c r="E35" s="130">
        <f>SUM(E36:E46)</f>
        <v>2641490</v>
      </c>
      <c r="F35" s="130">
        <f>SUM(F36:F46)</f>
        <v>2380579</v>
      </c>
      <c r="G35" s="99">
        <f>SUM(G36:G46)</f>
        <v>5202445</v>
      </c>
      <c r="H35" s="99">
        <f>SUM(H36:H46)</f>
        <v>0</v>
      </c>
      <c r="I35" s="99">
        <f>SUM(I36:I46)</f>
        <v>0</v>
      </c>
      <c r="J35" s="99">
        <f>SUM(J36:J46)</f>
        <v>0</v>
      </c>
      <c r="K35" s="99">
        <f>SUM(K36:K46)</f>
        <v>35406</v>
      </c>
      <c r="L35" s="131">
        <f t="shared" ref="L35:L54" si="4">SUM(C35:D35)+SUM(G35:K35)</f>
        <v>10457293</v>
      </c>
    </row>
    <row r="36" spans="1:12" s="18" customFormat="1" ht="13.5" customHeight="1" x14ac:dyDescent="0.25">
      <c r="A36" s="101" t="s">
        <v>2</v>
      </c>
      <c r="B36" s="98">
        <f t="shared" si="3"/>
        <v>2</v>
      </c>
      <c r="C36" s="102">
        <v>765475</v>
      </c>
      <c r="D36" s="102">
        <v>28738</v>
      </c>
      <c r="E36" s="102">
        <v>324857</v>
      </c>
      <c r="F36" s="102">
        <v>256576</v>
      </c>
      <c r="G36" s="102">
        <v>598223</v>
      </c>
      <c r="H36" s="102">
        <v>0</v>
      </c>
      <c r="I36" s="102">
        <v>0</v>
      </c>
      <c r="J36" s="102">
        <v>0</v>
      </c>
      <c r="K36" s="102">
        <v>0</v>
      </c>
      <c r="L36" s="132">
        <f t="shared" si="4"/>
        <v>1392436</v>
      </c>
    </row>
    <row r="37" spans="1:12" s="18" customFormat="1" ht="13.5" customHeight="1" x14ac:dyDescent="0.25">
      <c r="A37" s="101" t="s">
        <v>3</v>
      </c>
      <c r="B37" s="98">
        <f t="shared" si="3"/>
        <v>3</v>
      </c>
      <c r="C37" s="102">
        <v>553396</v>
      </c>
      <c r="D37" s="102">
        <v>60934</v>
      </c>
      <c r="E37" s="102">
        <v>457283</v>
      </c>
      <c r="F37" s="102">
        <v>263443</v>
      </c>
      <c r="G37" s="102">
        <v>789334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4"/>
        <v>1403664</v>
      </c>
    </row>
    <row r="38" spans="1:12" s="18" customFormat="1" ht="13.5" customHeight="1" x14ac:dyDescent="0.25">
      <c r="A38" s="101" t="s">
        <v>4</v>
      </c>
      <c r="B38" s="98">
        <f t="shared" si="3"/>
        <v>4</v>
      </c>
      <c r="C38" s="102">
        <v>608686</v>
      </c>
      <c r="D38" s="102">
        <v>1615</v>
      </c>
      <c r="E38" s="102">
        <v>291645</v>
      </c>
      <c r="F38" s="102">
        <v>195280</v>
      </c>
      <c r="G38" s="102">
        <v>507945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4"/>
        <v>1118246</v>
      </c>
    </row>
    <row r="39" spans="1:12" s="18" customFormat="1" ht="13.5" customHeight="1" x14ac:dyDescent="0.25">
      <c r="A39" s="101" t="s">
        <v>5</v>
      </c>
      <c r="B39" s="98">
        <f t="shared" si="3"/>
        <v>5</v>
      </c>
      <c r="C39" s="102">
        <v>338824</v>
      </c>
      <c r="D39" s="102">
        <v>3358</v>
      </c>
      <c r="E39" s="102">
        <v>183868</v>
      </c>
      <c r="F39" s="102">
        <v>290316</v>
      </c>
      <c r="G39" s="102">
        <v>498728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4"/>
        <v>840910</v>
      </c>
    </row>
    <row r="40" spans="1:12" s="18" customFormat="1" ht="13.5" customHeight="1" x14ac:dyDescent="0.25">
      <c r="A40" s="101" t="s">
        <v>6</v>
      </c>
      <c r="B40" s="98">
        <f t="shared" si="3"/>
        <v>6</v>
      </c>
      <c r="C40" s="102">
        <v>503013</v>
      </c>
      <c r="D40" s="102">
        <v>7374</v>
      </c>
      <c r="E40" s="102">
        <v>311774</v>
      </c>
      <c r="F40" s="102">
        <v>257150</v>
      </c>
      <c r="G40" s="102">
        <v>574933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4"/>
        <v>1085320</v>
      </c>
    </row>
    <row r="41" spans="1:12" s="18" customFormat="1" ht="13.5" customHeight="1" x14ac:dyDescent="0.25">
      <c r="A41" s="101" t="s">
        <v>7</v>
      </c>
      <c r="B41" s="98">
        <f t="shared" si="3"/>
        <v>7</v>
      </c>
      <c r="C41" s="102">
        <v>349838</v>
      </c>
      <c r="D41" s="102">
        <v>0</v>
      </c>
      <c r="E41" s="102">
        <v>193822</v>
      </c>
      <c r="F41" s="102">
        <v>75725</v>
      </c>
      <c r="G41" s="102">
        <v>271976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4"/>
        <v>621814</v>
      </c>
    </row>
    <row r="42" spans="1:12" s="18" customFormat="1" ht="13.5" customHeight="1" x14ac:dyDescent="0.25">
      <c r="A42" s="101" t="s">
        <v>8</v>
      </c>
      <c r="B42" s="98">
        <f t="shared" si="3"/>
        <v>8</v>
      </c>
      <c r="C42" s="102">
        <v>626192</v>
      </c>
      <c r="D42" s="102">
        <v>23</v>
      </c>
      <c r="E42" s="102">
        <v>139918</v>
      </c>
      <c r="F42" s="102">
        <v>272407</v>
      </c>
      <c r="G42" s="102">
        <v>420513</v>
      </c>
      <c r="H42" s="102">
        <v>0</v>
      </c>
      <c r="I42" s="102">
        <v>0</v>
      </c>
      <c r="J42" s="102">
        <v>0</v>
      </c>
      <c r="K42" s="102">
        <v>0</v>
      </c>
      <c r="L42" s="132">
        <f t="shared" si="4"/>
        <v>1046728</v>
      </c>
    </row>
    <row r="43" spans="1:12" s="18" customFormat="1" ht="13.5" customHeight="1" x14ac:dyDescent="0.25">
      <c r="A43" s="101" t="s">
        <v>9</v>
      </c>
      <c r="B43" s="98">
        <f t="shared" si="3"/>
        <v>9</v>
      </c>
      <c r="C43" s="102">
        <v>378019</v>
      </c>
      <c r="D43" s="102">
        <v>5460</v>
      </c>
      <c r="E43" s="102">
        <v>197619</v>
      </c>
      <c r="F43" s="102">
        <v>233567</v>
      </c>
      <c r="G43" s="102">
        <v>439098</v>
      </c>
      <c r="H43" s="102">
        <v>0</v>
      </c>
      <c r="I43" s="102">
        <v>0</v>
      </c>
      <c r="J43" s="102">
        <v>0</v>
      </c>
      <c r="K43" s="102">
        <v>35406</v>
      </c>
      <c r="L43" s="132">
        <f t="shared" si="4"/>
        <v>857983</v>
      </c>
    </row>
    <row r="44" spans="1:12" s="18" customFormat="1" ht="13.5" customHeight="1" x14ac:dyDescent="0.25">
      <c r="A44" s="101" t="s">
        <v>10</v>
      </c>
      <c r="B44" s="98">
        <f t="shared" si="3"/>
        <v>10</v>
      </c>
      <c r="C44" s="102">
        <v>413194</v>
      </c>
      <c r="D44" s="102">
        <v>3496</v>
      </c>
      <c r="E44" s="102">
        <v>264823</v>
      </c>
      <c r="F44" s="102">
        <v>239812</v>
      </c>
      <c r="G44" s="102">
        <v>517950</v>
      </c>
      <c r="H44" s="102">
        <v>0</v>
      </c>
      <c r="I44" s="102">
        <v>0</v>
      </c>
      <c r="J44" s="102">
        <v>0</v>
      </c>
      <c r="K44" s="102">
        <v>0</v>
      </c>
      <c r="L44" s="132">
        <f t="shared" si="4"/>
        <v>934640</v>
      </c>
    </row>
    <row r="45" spans="1:12" s="18" customFormat="1" ht="13.5" customHeight="1" x14ac:dyDescent="0.25">
      <c r="A45" s="101" t="s">
        <v>11</v>
      </c>
      <c r="B45" s="98">
        <f t="shared" si="3"/>
        <v>11</v>
      </c>
      <c r="C45" s="102">
        <v>549982</v>
      </c>
      <c r="D45" s="102">
        <v>9169</v>
      </c>
      <c r="E45" s="102">
        <v>275320</v>
      </c>
      <c r="F45" s="102">
        <v>285982</v>
      </c>
      <c r="G45" s="102">
        <v>572761</v>
      </c>
      <c r="H45" s="102">
        <v>0</v>
      </c>
      <c r="I45" s="102">
        <v>0</v>
      </c>
      <c r="J45" s="102">
        <v>0</v>
      </c>
      <c r="K45" s="102">
        <v>0</v>
      </c>
      <c r="L45" s="132">
        <f t="shared" si="4"/>
        <v>1131912</v>
      </c>
    </row>
    <row r="46" spans="1:12" s="18" customFormat="1" ht="13.5" customHeight="1" x14ac:dyDescent="0.25">
      <c r="A46" s="101" t="s">
        <v>12</v>
      </c>
      <c r="B46" s="98">
        <f t="shared" si="3"/>
        <v>12</v>
      </c>
      <c r="C46" s="102">
        <v>12656</v>
      </c>
      <c r="D46" s="102">
        <v>0</v>
      </c>
      <c r="E46" s="102">
        <v>561</v>
      </c>
      <c r="F46" s="102">
        <v>10321</v>
      </c>
      <c r="G46" s="102">
        <v>10984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4"/>
        <v>23640</v>
      </c>
    </row>
    <row r="47" spans="1:12" s="18" customFormat="1" ht="13.5" customHeight="1" x14ac:dyDescent="0.25">
      <c r="A47" s="97" t="s">
        <v>104</v>
      </c>
      <c r="B47" s="98">
        <f t="shared" si="3"/>
        <v>13</v>
      </c>
      <c r="C47" s="99">
        <f t="shared" ref="C47:K47" si="5">SUM(C48:C53)</f>
        <v>43188</v>
      </c>
      <c r="D47" s="99">
        <f t="shared" si="5"/>
        <v>112098</v>
      </c>
      <c r="E47" s="130">
        <f t="shared" si="5"/>
        <v>81879</v>
      </c>
      <c r="F47" s="130">
        <f t="shared" si="5"/>
        <v>25866</v>
      </c>
      <c r="G47" s="99">
        <f t="shared" si="5"/>
        <v>112907</v>
      </c>
      <c r="H47" s="99">
        <f t="shared" si="5"/>
        <v>0</v>
      </c>
      <c r="I47" s="99">
        <f t="shared" si="5"/>
        <v>8675102</v>
      </c>
      <c r="J47" s="99">
        <f t="shared" si="5"/>
        <v>1896812</v>
      </c>
      <c r="K47" s="99">
        <f t="shared" si="5"/>
        <v>0</v>
      </c>
      <c r="L47" s="131">
        <f t="shared" si="4"/>
        <v>10840107</v>
      </c>
    </row>
    <row r="48" spans="1:12" s="18" customFormat="1" ht="13.5" customHeight="1" x14ac:dyDescent="0.25">
      <c r="A48" s="101" t="s">
        <v>14</v>
      </c>
      <c r="B48" s="98">
        <f t="shared" si="3"/>
        <v>14</v>
      </c>
      <c r="C48" s="102">
        <v>17044</v>
      </c>
      <c r="D48" s="102">
        <v>0</v>
      </c>
      <c r="E48" s="102">
        <v>17249</v>
      </c>
      <c r="F48" s="102">
        <v>4374</v>
      </c>
      <c r="G48" s="102">
        <v>22463</v>
      </c>
      <c r="H48" s="102">
        <v>0</v>
      </c>
      <c r="I48" s="102">
        <v>3566184</v>
      </c>
      <c r="J48" s="102">
        <v>349696</v>
      </c>
      <c r="K48" s="102">
        <v>0</v>
      </c>
      <c r="L48" s="132">
        <f t="shared" si="4"/>
        <v>3955387</v>
      </c>
    </row>
    <row r="49" spans="1:12" s="18" customFormat="1" ht="13.5" customHeight="1" x14ac:dyDescent="0.25">
      <c r="A49" s="101" t="s">
        <v>15</v>
      </c>
      <c r="B49" s="98">
        <f t="shared" si="3"/>
        <v>15</v>
      </c>
      <c r="C49" s="102">
        <v>7655</v>
      </c>
      <c r="D49" s="102">
        <v>112098</v>
      </c>
      <c r="E49" s="102">
        <v>39325</v>
      </c>
      <c r="F49" s="102">
        <v>7970</v>
      </c>
      <c r="G49" s="102">
        <v>48120</v>
      </c>
      <c r="H49" s="102">
        <v>0</v>
      </c>
      <c r="I49" s="102">
        <v>3208233</v>
      </c>
      <c r="J49" s="102">
        <v>91659</v>
      </c>
      <c r="K49" s="102">
        <v>0</v>
      </c>
      <c r="L49" s="132">
        <f t="shared" si="4"/>
        <v>3467765</v>
      </c>
    </row>
    <row r="50" spans="1:12" s="18" customFormat="1" ht="13.5" customHeight="1" x14ac:dyDescent="0.25">
      <c r="A50" s="101" t="s">
        <v>16</v>
      </c>
      <c r="B50" s="98">
        <f t="shared" si="3"/>
        <v>16</v>
      </c>
      <c r="C50" s="102">
        <v>5009</v>
      </c>
      <c r="D50" s="102">
        <v>0</v>
      </c>
      <c r="E50" s="102">
        <v>11219</v>
      </c>
      <c r="F50" s="102">
        <v>10812</v>
      </c>
      <c r="G50" s="102">
        <v>24155</v>
      </c>
      <c r="H50" s="102">
        <v>0</v>
      </c>
      <c r="I50" s="102">
        <v>763183</v>
      </c>
      <c r="J50" s="102">
        <v>967086</v>
      </c>
      <c r="K50" s="102">
        <v>0</v>
      </c>
      <c r="L50" s="132">
        <f t="shared" si="4"/>
        <v>1759433</v>
      </c>
    </row>
    <row r="51" spans="1:12" s="18" customFormat="1" ht="13.5" customHeight="1" x14ac:dyDescent="0.25">
      <c r="A51" s="101" t="s">
        <v>17</v>
      </c>
      <c r="B51" s="98">
        <f t="shared" si="3"/>
        <v>17</v>
      </c>
      <c r="C51" s="102">
        <v>11895</v>
      </c>
      <c r="D51" s="102">
        <v>0</v>
      </c>
      <c r="E51" s="102">
        <v>10455</v>
      </c>
      <c r="F51" s="102">
        <v>2051</v>
      </c>
      <c r="G51" s="102">
        <v>13669</v>
      </c>
      <c r="H51" s="102">
        <v>0</v>
      </c>
      <c r="I51" s="102">
        <v>543023</v>
      </c>
      <c r="J51" s="102">
        <v>298953</v>
      </c>
      <c r="K51" s="102">
        <v>0</v>
      </c>
      <c r="L51" s="132">
        <f t="shared" si="4"/>
        <v>867540</v>
      </c>
    </row>
    <row r="52" spans="1:12" s="18" customFormat="1" ht="13.5" customHeight="1" x14ac:dyDescent="0.25">
      <c r="A52" s="101" t="s">
        <v>18</v>
      </c>
      <c r="B52" s="98">
        <f t="shared" si="3"/>
        <v>18</v>
      </c>
      <c r="C52" s="102">
        <v>892</v>
      </c>
      <c r="D52" s="102">
        <v>0</v>
      </c>
      <c r="E52" s="102">
        <v>3631</v>
      </c>
      <c r="F52" s="102">
        <v>564</v>
      </c>
      <c r="G52" s="102">
        <v>4405</v>
      </c>
      <c r="H52" s="102">
        <v>0</v>
      </c>
      <c r="I52" s="102">
        <v>592200</v>
      </c>
      <c r="J52" s="102">
        <v>189010</v>
      </c>
      <c r="K52" s="102">
        <v>0</v>
      </c>
      <c r="L52" s="132">
        <f t="shared" si="4"/>
        <v>786507</v>
      </c>
    </row>
    <row r="53" spans="1:12" s="18" customFormat="1" ht="13.5" customHeight="1" x14ac:dyDescent="0.25">
      <c r="A53" s="101" t="s">
        <v>19</v>
      </c>
      <c r="B53" s="98">
        <f t="shared" si="3"/>
        <v>19</v>
      </c>
      <c r="C53" s="102">
        <v>693</v>
      </c>
      <c r="D53" s="102">
        <v>0</v>
      </c>
      <c r="E53" s="102">
        <v>0</v>
      </c>
      <c r="F53" s="102">
        <v>95</v>
      </c>
      <c r="G53" s="102">
        <v>95</v>
      </c>
      <c r="H53" s="102">
        <v>0</v>
      </c>
      <c r="I53" s="102">
        <v>2279</v>
      </c>
      <c r="J53" s="102">
        <v>408</v>
      </c>
      <c r="K53" s="102">
        <v>0</v>
      </c>
      <c r="L53" s="132">
        <f t="shared" si="4"/>
        <v>3475</v>
      </c>
    </row>
    <row r="54" spans="1:12" s="18" customFormat="1" ht="13.5" customHeight="1" thickBot="1" x14ac:dyDescent="0.3">
      <c r="A54" s="113" t="s">
        <v>105</v>
      </c>
      <c r="B54" s="98">
        <f t="shared" si="3"/>
        <v>20</v>
      </c>
      <c r="C54" s="105">
        <f>C35+C47</f>
        <v>5142463</v>
      </c>
      <c r="D54" s="105">
        <f>D35+D47</f>
        <v>232265</v>
      </c>
      <c r="E54" s="133">
        <f>E35+E47</f>
        <v>2723369</v>
      </c>
      <c r="F54" s="133">
        <f>F35+F47</f>
        <v>2406445</v>
      </c>
      <c r="G54" s="105">
        <f>G35+G47</f>
        <v>5315352</v>
      </c>
      <c r="H54" s="105">
        <f>H35+H47</f>
        <v>0</v>
      </c>
      <c r="I54" s="105">
        <f>I35+I47</f>
        <v>8675102</v>
      </c>
      <c r="J54" s="105">
        <f>J35+J47</f>
        <v>1896812</v>
      </c>
      <c r="K54" s="105">
        <f>K35+K47</f>
        <v>35406</v>
      </c>
      <c r="L54" s="134">
        <f t="shared" si="4"/>
        <v>21297400</v>
      </c>
    </row>
    <row r="56" spans="1:12" x14ac:dyDescent="0.2">
      <c r="B56" s="115"/>
    </row>
    <row r="57" spans="1:12" x14ac:dyDescent="0.2">
      <c r="B57" s="115"/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</sheetData>
  <mergeCells count="20"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  <mergeCell ref="I32:I33"/>
    <mergeCell ref="J32:J33"/>
    <mergeCell ref="K32:K33"/>
    <mergeCell ref="L32:L33"/>
    <mergeCell ref="I4:I5"/>
    <mergeCell ref="J4:J5"/>
    <mergeCell ref="K4:K5"/>
    <mergeCell ref="L4:L5"/>
  </mergeCells>
  <printOptions horizontalCentered="1"/>
  <pageMargins left="0" right="0" top="0.78740157480314965" bottom="0" header="0" footer="0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F297-909F-4ED1-BD38-8FEF4E3D56F9}">
  <dimension ref="A1:AO6"/>
  <sheetViews>
    <sheetView showGridLines="0" zoomScale="60" zoomScaleNormal="60" workbookViewId="0">
      <selection activeCell="A4" sqref="A4:XFD6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1" width="17.140625" style="18" customWidth="1"/>
    <col min="12" max="14" width="17.140625" style="14" customWidth="1"/>
    <col min="15" max="18" width="17.140625" style="18" customWidth="1"/>
    <col min="19" max="21" width="17.140625" style="14" customWidth="1"/>
    <col min="22" max="22" width="9.140625" style="14" customWidth="1"/>
    <col min="23" max="16384" width="9.140625" style="14"/>
  </cols>
  <sheetData>
    <row r="1" spans="1:41" s="115" customFormat="1" ht="14.25" customHeight="1" x14ac:dyDescent="0.2">
      <c r="A1" s="85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T1" s="108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</row>
    <row r="2" spans="1:41" s="115" customFormat="1" ht="14.25" customHeight="1" x14ac:dyDescent="0.2">
      <c r="A2" s="85" t="s">
        <v>145</v>
      </c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s="18" customFormat="1" ht="14.25" customHeight="1" thickBot="1" x14ac:dyDescent="0.3">
      <c r="U3" s="135" t="s">
        <v>146</v>
      </c>
    </row>
    <row r="4" spans="1:41" s="18" customFormat="1" ht="45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4" t="s">
        <v>147</v>
      </c>
      <c r="N4" s="125" t="s">
        <v>14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4" t="s">
        <v>148</v>
      </c>
      <c r="U4" s="126" t="s">
        <v>21</v>
      </c>
    </row>
    <row r="5" spans="1:41" s="18" customFormat="1" ht="15.75" x14ac:dyDescent="0.25">
      <c r="A5" s="136" t="s">
        <v>149</v>
      </c>
      <c r="B5" s="102">
        <v>1795206</v>
      </c>
      <c r="C5" s="102">
        <v>792515</v>
      </c>
      <c r="D5" s="102">
        <v>457924</v>
      </c>
      <c r="E5" s="102">
        <v>413782</v>
      </c>
      <c r="F5" s="102">
        <v>696126</v>
      </c>
      <c r="G5" s="102">
        <v>271455</v>
      </c>
      <c r="H5" s="102">
        <v>442919</v>
      </c>
      <c r="I5" s="102">
        <v>588034</v>
      </c>
      <c r="J5" s="102">
        <v>398524</v>
      </c>
      <c r="K5" s="102">
        <v>388772</v>
      </c>
      <c r="L5" s="102">
        <v>193051</v>
      </c>
      <c r="M5" s="99">
        <f>SUM(B5:L5)</f>
        <v>6438308</v>
      </c>
      <c r="N5" s="102">
        <v>657104</v>
      </c>
      <c r="O5" s="102">
        <v>733860</v>
      </c>
      <c r="P5" s="102">
        <v>313221</v>
      </c>
      <c r="Q5" s="102">
        <v>268680</v>
      </c>
      <c r="R5" s="102">
        <v>321669</v>
      </c>
      <c r="S5" s="102">
        <v>213954</v>
      </c>
      <c r="T5" s="99">
        <f>SUM(N5:S5)</f>
        <v>2508488</v>
      </c>
      <c r="U5" s="100">
        <f>M5+T5</f>
        <v>8946796</v>
      </c>
    </row>
    <row r="6" spans="1:41" s="18" customFormat="1" ht="16.5" thickBot="1" x14ac:dyDescent="0.3">
      <c r="A6" s="137" t="s">
        <v>150</v>
      </c>
      <c r="B6" s="138">
        <v>240855</v>
      </c>
      <c r="C6" s="138">
        <v>205970</v>
      </c>
      <c r="D6" s="138">
        <v>214147</v>
      </c>
      <c r="E6" s="138">
        <v>151492</v>
      </c>
      <c r="F6" s="138">
        <v>239369</v>
      </c>
      <c r="G6" s="138">
        <v>112037</v>
      </c>
      <c r="H6" s="138">
        <v>234130</v>
      </c>
      <c r="I6" s="138">
        <v>140227</v>
      </c>
      <c r="J6" s="138">
        <v>144933</v>
      </c>
      <c r="K6" s="138">
        <v>183245</v>
      </c>
      <c r="L6" s="138">
        <v>4</v>
      </c>
      <c r="M6" s="105">
        <f>SUM(B6:L6)</f>
        <v>1866409</v>
      </c>
      <c r="N6" s="138">
        <v>243077</v>
      </c>
      <c r="O6" s="138">
        <v>161167</v>
      </c>
      <c r="P6" s="138">
        <v>94652</v>
      </c>
      <c r="Q6" s="138">
        <v>82039</v>
      </c>
      <c r="R6" s="138">
        <v>75060</v>
      </c>
      <c r="S6" s="138">
        <v>1563</v>
      </c>
      <c r="T6" s="105">
        <f>SUM(N6:S6)</f>
        <v>657558</v>
      </c>
      <c r="U6" s="106">
        <f>M6+T6</f>
        <v>2523967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'Tabela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Kosta Spaseski</cp:lastModifiedBy>
  <cp:lastPrinted>2024-11-08T10:16:11Z</cp:lastPrinted>
  <dcterms:modified xsi:type="dcterms:W3CDTF">2024-11-08T10:18:26Z</dcterms:modified>
  <cp:category/>
</cp:coreProperties>
</file>