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985F4FE0-ACC6-4042-957D-EA8CA5594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0">'0'!$A$1:$K$48</definedName>
    <definedName name="_xlnm.Print_Area" localSheetId="9">[1]TechProvisionsGrossNet_EN!$A$3:$L$100</definedName>
    <definedName name="_xlnm.Print_Area" localSheetId="10">[2]SolvencyMargin_EN!$A$5:$X$29</definedName>
    <definedName name="_xlnm.Print_Area" localSheetId="2">[3]PremiumDistributionCompany_EN!$A$2:$K$27</definedName>
    <definedName name="_xlnm.Print_Area" localSheetId="3">[4]PremiumDistributionClass_EN!$A$2:$F$32</definedName>
    <definedName name="_xlnm.Print_Area" localSheetId="8">[5]ExpensesCompany_EN!$A$4:$E$26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4" l="1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U6" i="10" l="1"/>
  <c r="N6" i="10"/>
  <c r="V6" i="10" s="1"/>
  <c r="U5" i="10"/>
  <c r="N5" i="10"/>
  <c r="V5" i="10" s="1"/>
  <c r="K56" i="9"/>
  <c r="J56" i="9"/>
  <c r="F56" i="9"/>
  <c r="E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C56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J36" i="9"/>
  <c r="I36" i="9"/>
  <c r="I56" i="9" s="1"/>
  <c r="H36" i="9"/>
  <c r="H56" i="9" s="1"/>
  <c r="G36" i="9"/>
  <c r="L36" i="9" s="1"/>
  <c r="F36" i="9"/>
  <c r="E36" i="9"/>
  <c r="D36" i="9"/>
  <c r="D56" i="9" s="1"/>
  <c r="C36" i="9"/>
  <c r="B36" i="9"/>
  <c r="J27" i="9"/>
  <c r="I27" i="9"/>
  <c r="E27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I7" i="9"/>
  <c r="H7" i="9"/>
  <c r="H27" i="9" s="1"/>
  <c r="G7" i="9"/>
  <c r="L7" i="9" s="1"/>
  <c r="F7" i="9"/>
  <c r="F27" i="9" s="1"/>
  <c r="E7" i="9"/>
  <c r="D7" i="9"/>
  <c r="C7" i="9"/>
  <c r="C27" i="9" s="1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C6" i="8"/>
  <c r="C25" i="8" s="1"/>
  <c r="B6" i="8"/>
  <c r="H24" i="7"/>
  <c r="G24" i="7"/>
  <c r="F24" i="7"/>
  <c r="E24" i="7"/>
  <c r="D24" i="7"/>
  <c r="C24" i="7"/>
  <c r="I24" i="7" s="1"/>
  <c r="I23" i="7"/>
  <c r="B23" i="7"/>
  <c r="I22" i="7"/>
  <c r="I21" i="7"/>
  <c r="I20" i="7"/>
  <c r="I19" i="7"/>
  <c r="I18" i="7"/>
  <c r="B18" i="7"/>
  <c r="B19" i="7" s="1"/>
  <c r="B20" i="7" s="1"/>
  <c r="B21" i="7" s="1"/>
  <c r="B22" i="7" s="1"/>
  <c r="H17" i="7"/>
  <c r="H25" i="7" s="1"/>
  <c r="G17" i="7"/>
  <c r="G25" i="7" s="1"/>
  <c r="F17" i="7"/>
  <c r="E17" i="7"/>
  <c r="E25" i="7" s="1"/>
  <c r="D17" i="7"/>
  <c r="D25" i="7" s="1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M46" i="6" s="1"/>
  <c r="L42" i="6"/>
  <c r="L46" i="6" s="1"/>
  <c r="K42" i="6"/>
  <c r="K46" i="6" s="1"/>
  <c r="J42" i="6"/>
  <c r="J46" i="6" s="1"/>
  <c r="I42" i="6"/>
  <c r="I46" i="6" s="1"/>
  <c r="H42" i="6"/>
  <c r="H46" i="6" s="1"/>
  <c r="G42" i="6"/>
  <c r="G46" i="6" s="1"/>
  <c r="F42" i="6"/>
  <c r="F46" i="6" s="1"/>
  <c r="E42" i="6"/>
  <c r="E46" i="6" s="1"/>
  <c r="D42" i="6"/>
  <c r="D46" i="6" s="1"/>
  <c r="C42" i="6"/>
  <c r="U41" i="6"/>
  <c r="N41" i="6"/>
  <c r="V41" i="6" s="1"/>
  <c r="U40" i="6"/>
  <c r="N40" i="6"/>
  <c r="V40" i="6" s="1"/>
  <c r="U39" i="6"/>
  <c r="N39" i="6"/>
  <c r="V39" i="6" s="1"/>
  <c r="U38" i="6"/>
  <c r="N38" i="6"/>
  <c r="V38" i="6" s="1"/>
  <c r="U37" i="6"/>
  <c r="N37" i="6"/>
  <c r="V37" i="6" s="1"/>
  <c r="U36" i="6"/>
  <c r="N36" i="6"/>
  <c r="V36" i="6" s="1"/>
  <c r="U35" i="6"/>
  <c r="N35" i="6"/>
  <c r="U34" i="6"/>
  <c r="N34" i="6"/>
  <c r="V34" i="6" s="1"/>
  <c r="U33" i="6"/>
  <c r="N33" i="6"/>
  <c r="V33" i="6" s="1"/>
  <c r="U32" i="6"/>
  <c r="N32" i="6"/>
  <c r="U31" i="6"/>
  <c r="N31" i="6"/>
  <c r="V31" i="6" s="1"/>
  <c r="U30" i="6"/>
  <c r="V30" i="6" s="1"/>
  <c r="N30" i="6"/>
  <c r="N42" i="6" s="1"/>
  <c r="U29" i="6"/>
  <c r="N29" i="6"/>
  <c r="V29" i="6" s="1"/>
  <c r="U28" i="6"/>
  <c r="N28" i="6"/>
  <c r="V28" i="6" s="1"/>
  <c r="U27" i="6"/>
  <c r="N27" i="6"/>
  <c r="V27" i="6" s="1"/>
  <c r="U26" i="6"/>
  <c r="N26" i="6"/>
  <c r="V26" i="6" s="1"/>
  <c r="U25" i="6"/>
  <c r="N25" i="6"/>
  <c r="V25" i="6" s="1"/>
  <c r="U24" i="6"/>
  <c r="N24" i="6"/>
  <c r="V24" i="6" s="1"/>
  <c r="U23" i="6"/>
  <c r="N23" i="6"/>
  <c r="V23" i="6" s="1"/>
  <c r="U22" i="6"/>
  <c r="N22" i="6"/>
  <c r="V22" i="6" s="1"/>
  <c r="U21" i="6"/>
  <c r="N21" i="6"/>
  <c r="U20" i="6"/>
  <c r="N20" i="6"/>
  <c r="V20" i="6" s="1"/>
  <c r="V19" i="6"/>
  <c r="U19" i="6"/>
  <c r="N19" i="6"/>
  <c r="U18" i="6"/>
  <c r="N18" i="6"/>
  <c r="U17" i="6"/>
  <c r="N17" i="6"/>
  <c r="U16" i="6"/>
  <c r="N16" i="6"/>
  <c r="V16" i="6" s="1"/>
  <c r="U15" i="6"/>
  <c r="N15" i="6"/>
  <c r="U14" i="6"/>
  <c r="N14" i="6"/>
  <c r="V14" i="6" s="1"/>
  <c r="V13" i="6"/>
  <c r="U13" i="6"/>
  <c r="N13" i="6"/>
  <c r="U12" i="6"/>
  <c r="N12" i="6"/>
  <c r="V12" i="6" s="1"/>
  <c r="U11" i="6"/>
  <c r="N11" i="6"/>
  <c r="U10" i="6"/>
  <c r="N10" i="6"/>
  <c r="V10" i="6" s="1"/>
  <c r="U9" i="6"/>
  <c r="N9" i="6"/>
  <c r="V9" i="6" s="1"/>
  <c r="U8" i="6"/>
  <c r="N8" i="6"/>
  <c r="V8" i="6" s="1"/>
  <c r="U7" i="6"/>
  <c r="N7" i="6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M42" i="5"/>
  <c r="L42" i="5"/>
  <c r="H42" i="5"/>
  <c r="G42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F41" i="5"/>
  <c r="F42" i="5" s="1"/>
  <c r="E41" i="5"/>
  <c r="N41" i="5" s="1"/>
  <c r="D41" i="5"/>
  <c r="C41" i="5"/>
  <c r="U40" i="5"/>
  <c r="N40" i="5"/>
  <c r="U39" i="5"/>
  <c r="N39" i="5"/>
  <c r="V39" i="5" s="1"/>
  <c r="U38" i="5"/>
  <c r="N38" i="5"/>
  <c r="V38" i="5" s="1"/>
  <c r="U37" i="5"/>
  <c r="N37" i="5"/>
  <c r="U36" i="5"/>
  <c r="N36" i="5"/>
  <c r="V36" i="5" s="1"/>
  <c r="U35" i="5"/>
  <c r="N35" i="5"/>
  <c r="V35" i="5" s="1"/>
  <c r="U34" i="5"/>
  <c r="N34" i="5"/>
  <c r="U33" i="5"/>
  <c r="N33" i="5"/>
  <c r="V33" i="5" s="1"/>
  <c r="U32" i="5"/>
  <c r="N32" i="5"/>
  <c r="V32" i="5" s="1"/>
  <c r="U31" i="5"/>
  <c r="N31" i="5"/>
  <c r="V31" i="5" s="1"/>
  <c r="T30" i="5"/>
  <c r="T42" i="5" s="1"/>
  <c r="S30" i="5"/>
  <c r="R30" i="5"/>
  <c r="R42" i="5" s="1"/>
  <c r="Q30" i="5"/>
  <c r="Q42" i="5" s="1"/>
  <c r="P30" i="5"/>
  <c r="O30" i="5"/>
  <c r="M30" i="5"/>
  <c r="L30" i="5"/>
  <c r="K30" i="5"/>
  <c r="J30" i="5"/>
  <c r="I30" i="5"/>
  <c r="H30" i="5"/>
  <c r="G30" i="5"/>
  <c r="F30" i="5"/>
  <c r="E30" i="5"/>
  <c r="D30" i="5"/>
  <c r="D42" i="5" s="1"/>
  <c r="C30" i="5"/>
  <c r="U29" i="5"/>
  <c r="N29" i="5"/>
  <c r="U28" i="5"/>
  <c r="N28" i="5"/>
  <c r="U27" i="5"/>
  <c r="N27" i="5"/>
  <c r="V27" i="5" s="1"/>
  <c r="U26" i="5"/>
  <c r="N26" i="5"/>
  <c r="V26" i="5" s="1"/>
  <c r="U25" i="5"/>
  <c r="N25" i="5"/>
  <c r="V25" i="5" s="1"/>
  <c r="U24" i="5"/>
  <c r="V24" i="5" s="1"/>
  <c r="N24" i="5"/>
  <c r="U23" i="5"/>
  <c r="N23" i="5"/>
  <c r="V23" i="5" s="1"/>
  <c r="U22" i="5"/>
  <c r="N22" i="5"/>
  <c r="U21" i="5"/>
  <c r="N21" i="5"/>
  <c r="V21" i="5" s="1"/>
  <c r="U20" i="5"/>
  <c r="N20" i="5"/>
  <c r="V20" i="5" s="1"/>
  <c r="U19" i="5"/>
  <c r="N19" i="5"/>
  <c r="V19" i="5" s="1"/>
  <c r="U18" i="5"/>
  <c r="N18" i="5"/>
  <c r="V17" i="5"/>
  <c r="U17" i="5"/>
  <c r="N17" i="5"/>
  <c r="U16" i="5"/>
  <c r="V16" i="5" s="1"/>
  <c r="N16" i="5"/>
  <c r="U15" i="5"/>
  <c r="N15" i="5"/>
  <c r="U14" i="5"/>
  <c r="N14" i="5"/>
  <c r="V14" i="5" s="1"/>
  <c r="U13" i="5"/>
  <c r="N13" i="5"/>
  <c r="V13" i="5" s="1"/>
  <c r="U12" i="5"/>
  <c r="N12" i="5"/>
  <c r="V12" i="5" s="1"/>
  <c r="U11" i="5"/>
  <c r="N11" i="5"/>
  <c r="U10" i="5"/>
  <c r="V10" i="5" s="1"/>
  <c r="N10" i="5"/>
  <c r="U9" i="5"/>
  <c r="N9" i="5"/>
  <c r="V9" i="5" s="1"/>
  <c r="U8" i="5"/>
  <c r="N8" i="5"/>
  <c r="V8" i="5" s="1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N42" i="4" s="1"/>
  <c r="U40" i="4"/>
  <c r="N40" i="4"/>
  <c r="V40" i="4" s="1"/>
  <c r="U39" i="4"/>
  <c r="N39" i="4"/>
  <c r="V39" i="4" s="1"/>
  <c r="U38" i="4"/>
  <c r="N38" i="4"/>
  <c r="V38" i="4" s="1"/>
  <c r="U37" i="4"/>
  <c r="N37" i="4"/>
  <c r="U36" i="4"/>
  <c r="N36" i="4"/>
  <c r="V36" i="4" s="1"/>
  <c r="U35" i="4"/>
  <c r="N35" i="4"/>
  <c r="V35" i="4" s="1"/>
  <c r="U34" i="4"/>
  <c r="N34" i="4"/>
  <c r="V34" i="4" s="1"/>
  <c r="U33" i="4"/>
  <c r="N33" i="4"/>
  <c r="V33" i="4" s="1"/>
  <c r="U32" i="4"/>
  <c r="N32" i="4"/>
  <c r="V32" i="4" s="1"/>
  <c r="U31" i="4"/>
  <c r="N31" i="4"/>
  <c r="V30" i="4"/>
  <c r="U30" i="4"/>
  <c r="N30" i="4"/>
  <c r="U29" i="4"/>
  <c r="N29" i="4"/>
  <c r="V29" i="4" s="1"/>
  <c r="U28" i="4"/>
  <c r="N28" i="4"/>
  <c r="U27" i="4"/>
  <c r="N27" i="4"/>
  <c r="V27" i="4" s="1"/>
  <c r="U26" i="4"/>
  <c r="N26" i="4"/>
  <c r="V26" i="4" s="1"/>
  <c r="U25" i="4"/>
  <c r="N25" i="4"/>
  <c r="V25" i="4" s="1"/>
  <c r="U24" i="4"/>
  <c r="N24" i="4"/>
  <c r="U23" i="4"/>
  <c r="N23" i="4"/>
  <c r="U22" i="4"/>
  <c r="N22" i="4"/>
  <c r="V22" i="4" s="1"/>
  <c r="U21" i="4"/>
  <c r="N21" i="4"/>
  <c r="V21" i="4" s="1"/>
  <c r="U20" i="4"/>
  <c r="N20" i="4"/>
  <c r="V20" i="4" s="1"/>
  <c r="U19" i="4"/>
  <c r="N19" i="4"/>
  <c r="V19" i="4" s="1"/>
  <c r="U18" i="4"/>
  <c r="N18" i="4"/>
  <c r="V18" i="4" s="1"/>
  <c r="U17" i="4"/>
  <c r="V17" i="4" s="1"/>
  <c r="N17" i="4"/>
  <c r="U16" i="4"/>
  <c r="N16" i="4"/>
  <c r="V16" i="4" s="1"/>
  <c r="U15" i="4"/>
  <c r="N15" i="4"/>
  <c r="V15" i="4" s="1"/>
  <c r="U14" i="4"/>
  <c r="N14" i="4"/>
  <c r="U13" i="4"/>
  <c r="N13" i="4"/>
  <c r="V13" i="4" s="1"/>
  <c r="U12" i="4"/>
  <c r="V12" i="4" s="1"/>
  <c r="N12" i="4"/>
  <c r="U11" i="4"/>
  <c r="N11" i="4"/>
  <c r="V11" i="4" s="1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C25" i="2" s="1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D6" i="2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K42" i="1"/>
  <c r="T41" i="1"/>
  <c r="S41" i="1"/>
  <c r="R41" i="1"/>
  <c r="Q41" i="1"/>
  <c r="P41" i="1"/>
  <c r="O41" i="1"/>
  <c r="M41" i="1"/>
  <c r="L41" i="1"/>
  <c r="K41" i="1"/>
  <c r="J41" i="1"/>
  <c r="I41" i="1"/>
  <c r="H41" i="1"/>
  <c r="G41" i="1"/>
  <c r="F41" i="1"/>
  <c r="F42" i="1" s="1"/>
  <c r="E41" i="1"/>
  <c r="D41" i="1"/>
  <c r="D42" i="1" s="1"/>
  <c r="C41" i="1"/>
  <c r="U40" i="1"/>
  <c r="N40" i="1"/>
  <c r="V39" i="1"/>
  <c r="U39" i="1"/>
  <c r="N39" i="1"/>
  <c r="U38" i="1"/>
  <c r="N38" i="1"/>
  <c r="V38" i="1" s="1"/>
  <c r="U37" i="1"/>
  <c r="N37" i="1"/>
  <c r="V37" i="1" s="1"/>
  <c r="U36" i="1"/>
  <c r="N36" i="1"/>
  <c r="V36" i="1" s="1"/>
  <c r="U35" i="1"/>
  <c r="N35" i="1"/>
  <c r="V35" i="1" s="1"/>
  <c r="U34" i="1"/>
  <c r="N34" i="1"/>
  <c r="U33" i="1"/>
  <c r="N33" i="1"/>
  <c r="V33" i="1" s="1"/>
  <c r="U32" i="1"/>
  <c r="N32" i="1"/>
  <c r="V32" i="1" s="1"/>
  <c r="U31" i="1"/>
  <c r="N31" i="1"/>
  <c r="V31" i="1" s="1"/>
  <c r="T30" i="1"/>
  <c r="T42" i="1" s="1"/>
  <c r="S30" i="1"/>
  <c r="S42" i="1" s="1"/>
  <c r="R30" i="1"/>
  <c r="R42" i="1" s="1"/>
  <c r="Q30" i="1"/>
  <c r="P30" i="1"/>
  <c r="P42" i="1" s="1"/>
  <c r="O30" i="1"/>
  <c r="O42" i="1" s="1"/>
  <c r="M30" i="1"/>
  <c r="M42" i="1" s="1"/>
  <c r="L30" i="1"/>
  <c r="L42" i="1" s="1"/>
  <c r="K30" i="1"/>
  <c r="J30" i="1"/>
  <c r="I30" i="1"/>
  <c r="H30" i="1"/>
  <c r="G30" i="1"/>
  <c r="F30" i="1"/>
  <c r="E30" i="1"/>
  <c r="D30" i="1"/>
  <c r="C30" i="1"/>
  <c r="C42" i="1" s="1"/>
  <c r="U29" i="1"/>
  <c r="N29" i="1"/>
  <c r="V29" i="1" s="1"/>
  <c r="U28" i="1"/>
  <c r="N28" i="1"/>
  <c r="U27" i="1"/>
  <c r="N27" i="1"/>
  <c r="V27" i="1" s="1"/>
  <c r="U26" i="1"/>
  <c r="N26" i="1"/>
  <c r="V26" i="1" s="1"/>
  <c r="U25" i="1"/>
  <c r="N25" i="1"/>
  <c r="V25" i="1" s="1"/>
  <c r="U24" i="1"/>
  <c r="N24" i="1"/>
  <c r="V24" i="1" s="1"/>
  <c r="U23" i="1"/>
  <c r="N23" i="1"/>
  <c r="V23" i="1" s="1"/>
  <c r="U22" i="1"/>
  <c r="N22" i="1"/>
  <c r="V21" i="1"/>
  <c r="U21" i="1"/>
  <c r="N21" i="1"/>
  <c r="U20" i="1"/>
  <c r="N20" i="1"/>
  <c r="V20" i="1" s="1"/>
  <c r="U19" i="1"/>
  <c r="N19" i="1"/>
  <c r="U18" i="1"/>
  <c r="N18" i="1"/>
  <c r="V18" i="1" s="1"/>
  <c r="U17" i="1"/>
  <c r="N17" i="1"/>
  <c r="V17" i="1" s="1"/>
  <c r="U16" i="1"/>
  <c r="N16" i="1"/>
  <c r="U15" i="1"/>
  <c r="N15" i="1"/>
  <c r="V15" i="1" s="1"/>
  <c r="V14" i="1"/>
  <c r="U14" i="1"/>
  <c r="N14" i="1"/>
  <c r="U13" i="1"/>
  <c r="N13" i="1"/>
  <c r="V13" i="1" s="1"/>
  <c r="U12" i="1"/>
  <c r="N12" i="1"/>
  <c r="V12" i="1" s="1"/>
  <c r="U11" i="1"/>
  <c r="N11" i="1"/>
  <c r="V11" i="1" s="1"/>
  <c r="U10" i="1"/>
  <c r="N10" i="1"/>
  <c r="V10" i="1" s="1"/>
  <c r="U9" i="1"/>
  <c r="N9" i="1"/>
  <c r="U8" i="1"/>
  <c r="N8" i="1"/>
  <c r="U7" i="1"/>
  <c r="N7" i="1"/>
  <c r="V7" i="1" s="1"/>
  <c r="U6" i="1"/>
  <c r="N6" i="1"/>
  <c r="V6" i="1" s="1"/>
  <c r="D25" i="8" l="1"/>
  <c r="F25" i="7"/>
  <c r="C25" i="7"/>
  <c r="V15" i="5"/>
  <c r="N30" i="5"/>
  <c r="K42" i="5"/>
  <c r="V22" i="5"/>
  <c r="V28" i="5"/>
  <c r="V34" i="5"/>
  <c r="U30" i="5"/>
  <c r="U41" i="5"/>
  <c r="V41" i="5" s="1"/>
  <c r="V40" i="5"/>
  <c r="P42" i="5"/>
  <c r="E42" i="5"/>
  <c r="V37" i="5"/>
  <c r="V11" i="5"/>
  <c r="V29" i="5"/>
  <c r="C42" i="5"/>
  <c r="S42" i="5"/>
  <c r="V18" i="5"/>
  <c r="J42" i="5"/>
  <c r="V18" i="6"/>
  <c r="V32" i="6"/>
  <c r="V15" i="6"/>
  <c r="V7" i="6"/>
  <c r="U42" i="6"/>
  <c r="S46" i="6" s="1"/>
  <c r="P46" i="6"/>
  <c r="V11" i="6"/>
  <c r="V17" i="6"/>
  <c r="Q46" i="6"/>
  <c r="V21" i="6"/>
  <c r="V35" i="6"/>
  <c r="C46" i="6"/>
  <c r="V31" i="4"/>
  <c r="V14" i="4"/>
  <c r="V28" i="4"/>
  <c r="U42" i="4"/>
  <c r="V23" i="4"/>
  <c r="V24" i="4"/>
  <c r="V37" i="4"/>
  <c r="V22" i="1"/>
  <c r="U30" i="1"/>
  <c r="U42" i="1" s="1"/>
  <c r="V19" i="1"/>
  <c r="H42" i="1"/>
  <c r="I42" i="1"/>
  <c r="N41" i="1"/>
  <c r="J42" i="1"/>
  <c r="G42" i="1"/>
  <c r="U41" i="1"/>
  <c r="V8" i="1"/>
  <c r="V40" i="1"/>
  <c r="V9" i="1"/>
  <c r="V28" i="1"/>
  <c r="V34" i="1"/>
  <c r="Q42" i="1"/>
  <c r="E42" i="1"/>
  <c r="V16" i="1"/>
  <c r="F6" i="2"/>
  <c r="D25" i="2"/>
  <c r="F18" i="2"/>
  <c r="E25" i="2"/>
  <c r="V30" i="5"/>
  <c r="N42" i="5"/>
  <c r="D46" i="5" s="1"/>
  <c r="I25" i="7"/>
  <c r="F25" i="2"/>
  <c r="I42" i="5"/>
  <c r="V41" i="4"/>
  <c r="G27" i="9"/>
  <c r="L27" i="9" s="1"/>
  <c r="G56" i="9"/>
  <c r="L56" i="9" s="1"/>
  <c r="N30" i="1"/>
  <c r="O42" i="5"/>
  <c r="V42" i="6"/>
  <c r="L49" i="9"/>
  <c r="U42" i="5" l="1"/>
  <c r="H46" i="5"/>
  <c r="S46" i="5"/>
  <c r="O46" i="5"/>
  <c r="K46" i="5"/>
  <c r="M46" i="5"/>
  <c r="G46" i="5"/>
  <c r="L46" i="5"/>
  <c r="E46" i="5"/>
  <c r="I46" i="5"/>
  <c r="F46" i="5"/>
  <c r="J46" i="5"/>
  <c r="C46" i="5"/>
  <c r="P46" i="5"/>
  <c r="T46" i="6"/>
  <c r="O46" i="6"/>
  <c r="R46" i="6"/>
  <c r="P46" i="1"/>
  <c r="T46" i="1"/>
  <c r="O46" i="1"/>
  <c r="S46" i="1"/>
  <c r="R46" i="1"/>
  <c r="Q46" i="1"/>
  <c r="V41" i="1"/>
  <c r="N42" i="1"/>
  <c r="V30" i="1"/>
  <c r="V42" i="5"/>
  <c r="V42" i="4"/>
  <c r="T46" i="5" l="1"/>
  <c r="Q46" i="5"/>
  <c r="R46" i="5"/>
  <c r="K46" i="1"/>
  <c r="M46" i="1"/>
  <c r="L46" i="1"/>
  <c r="D46" i="1"/>
  <c r="C46" i="1"/>
  <c r="F46" i="1"/>
  <c r="E46" i="1"/>
  <c r="H46" i="1"/>
  <c r="J46" i="1"/>
  <c r="G46" i="1"/>
  <c r="I46" i="1"/>
  <c r="V42" i="1"/>
</calcChain>
</file>

<file path=xl/sharedStrings.xml><?xml version="1.0" encoding="utf-8"?>
<sst xmlns="http://schemas.openxmlformats.org/spreadsheetml/2006/main" count="620" uniqueCount="158">
  <si>
    <t>Table: Gross Written Premium (000mkd) / 2025Q3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</si>
  <si>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</si>
  <si>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</si>
  <si>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</si>
  <si>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</si>
  <si>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</si>
  <si>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</si>
  <si>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</si>
  <si>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</si>
  <si>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</si>
  <si>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</si>
  <si>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</si>
  <si>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</si>
  <si>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</si>
  <si>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</si>
  <si>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</si>
  <si>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</si>
  <si>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</si>
  <si>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</si>
  <si>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</si>
  <si>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</si>
  <si>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</si>
  <si>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</si>
  <si>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</si>
  <si>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</si>
  <si>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</si>
  <si>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</si>
  <si>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</si>
  <si>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</si>
  <si>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</si>
  <si>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</si>
  <si>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</si>
  <si>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</si>
  <si>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</si>
  <si>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</si>
  <si>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</si>
  <si>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</si>
  <si>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</si>
  <si>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</si>
  <si>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</si>
  <si>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</si>
  <si>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</si>
  <si>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</si>
  <si>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</si>
  <si>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</si>
  <si>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</si>
  <si>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</si>
  <si>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</si>
  <si>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</si>
  <si>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</si>
  <si>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</si>
  <si>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</si>
  <si>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</si>
  <si>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</si>
  <si>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</si>
  <si>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</si>
  <si>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</si>
  <si>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</si>
  <si>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</si>
  <si>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</si>
  <si>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</si>
  <si>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</si>
  <si>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</si>
  <si>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</si>
  <si>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</si>
  <si>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</si>
  <si>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</si>
  <si>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</si>
  <si>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</si>
  <si>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</si>
  <si>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</si>
  <si>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</si>
  <si>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</si>
  <si>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</si>
  <si>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</si>
  <si>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</si>
  <si>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</si>
  <si>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</si>
  <si>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</si>
  <si>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</si>
  <si>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</si>
  <si>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</si>
  <si>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</si>
  <si>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</si>
  <si>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</si>
  <si>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</si>
  <si>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</si>
  <si>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</si>
  <si>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Aptos Narrow"/>
        <family val="2"/>
        <scheme val="minor"/>
      </rPr>
      <t>nd</t>
    </r>
    <r>
      <rPr>
        <sz val="10"/>
        <rFont val="Aptos Narrow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</si>
  <si>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</si>
  <si>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Aptos Narrow"/>
        <family val="2"/>
        <scheme val="minor"/>
      </rPr>
      <t>rd</t>
    </r>
    <r>
      <rPr>
        <sz val="10"/>
        <rFont val="Aptos Narrow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</si>
  <si>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</si>
  <si>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</si>
  <si>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</si>
  <si>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</si>
  <si>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2025Q3</t>
  </si>
  <si>
    <r>
      <t xml:space="preserve">000 </t>
    </r>
    <r>
      <rPr>
        <sz val="8"/>
        <rFont val="Aptos Narrow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</si>
  <si>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</si>
  <si>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</si>
  <si>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</si>
  <si>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</si>
  <si>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</si>
  <si>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</si>
  <si>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</si>
  <si>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</si>
  <si>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</si>
  <si>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2025Q3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</si>
  <si>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</si>
  <si>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</si>
  <si>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</si>
  <si>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</si>
  <si>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</si>
  <si>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</si>
  <si>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2025Q3</t>
  </si>
  <si>
    <t>Table: Gross claims paid (liquidated) (000mkd) / 2025Q3</t>
  </si>
  <si>
    <t>Table: Number of claims liquidated / 2025Q3</t>
  </si>
  <si>
    <t>Table: Claim structutre by insz / 2025Q3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</si>
  <si>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</si>
  <si>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</si>
  <si>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</si>
  <si>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</si>
  <si>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</si>
  <si>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</si>
  <si>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</si>
  <si>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</si>
  <si>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</si>
  <si>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</si>
  <si>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</si>
  <si>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2025Q3</t>
  </si>
  <si>
    <r>
      <t xml:space="preserve">000 </t>
    </r>
    <r>
      <rPr>
        <sz val="8"/>
        <color theme="1"/>
        <rFont val="Aptos Narrow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</si>
  <si>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</si>
  <si>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</si>
  <si>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</si>
  <si>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2025Q3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</si>
  <si>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</si>
  <si>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</si>
  <si>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</si>
  <si>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</si>
  <si>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</si>
  <si>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</si>
  <si>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</si>
  <si>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</si>
  <si>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</si>
  <si>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</si>
  <si>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2025Q3</t>
  </si>
  <si>
    <t>Table: Capital and Solvency Margin / 2025Q3</t>
  </si>
  <si>
    <r>
      <t xml:space="preserve">000 </t>
    </r>
    <r>
      <rPr>
        <sz val="9"/>
        <color theme="1"/>
        <rFont val="Aptos Narrow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</si>
  <si>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</si>
  <si>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</si>
  <si>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</si>
  <si>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</si>
  <si>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</si>
  <si>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</si>
  <si>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</si>
  <si>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</si>
  <si>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2025</t>
  </si>
  <si>
    <t xml:space="preserve">REPORT                                                                                                                                                   on business performance  of the insurance undertakings                                                              for the period 1.1-30.9.2025     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</si>
  <si>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30.9.2025: 1 EUR =  61.6946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</si>
</sst>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10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" fillId="7" borderId="59" xfId="2" applyFill="1" applyBorder="1"/>
    <xf numFmtId="0" fontId="1" fillId="7" borderId="60" xfId="2" applyFill="1" applyBorder="1"/>
    <xf numFmtId="0" fontId="1" fillId="7" borderId="61" xfId="2" applyFill="1" applyBorder="1"/>
    <xf numFmtId="0" fontId="1" fillId="0" borderId="0" xfId="2"/>
    <xf numFmtId="0" fontId="1" fillId="7" borderId="62" xfId="2" applyFill="1" applyBorder="1"/>
    <xf numFmtId="0" fontId="1" fillId="7" borderId="0" xfId="2" applyFill="1"/>
    <xf numFmtId="0" fontId="1" fillId="7" borderId="63" xfId="2" applyFill="1" applyBorder="1"/>
    <xf numFmtId="0" fontId="22" fillId="7" borderId="0" xfId="2" applyFont="1" applyFill="1"/>
    <xf numFmtId="0" fontId="23" fillId="7" borderId="0" xfId="2" applyFont="1" applyFill="1"/>
    <xf numFmtId="0" fontId="24" fillId="7" borderId="62" xfId="2" applyFont="1" applyFill="1" applyBorder="1" applyAlignment="1">
      <alignment horizontal="center" vertical="center" wrapText="1"/>
    </xf>
    <xf numFmtId="0" fontId="24" fillId="7" borderId="0" xfId="2" applyFont="1" applyFill="1" applyAlignment="1">
      <alignment horizontal="center" vertical="center" wrapText="1"/>
    </xf>
    <xf numFmtId="0" fontId="24" fillId="7" borderId="63" xfId="2" applyFont="1" applyFill="1" applyBorder="1" applyAlignment="1">
      <alignment horizontal="center" vertical="center" wrapText="1"/>
    </xf>
    <xf numFmtId="0" fontId="25" fillId="7" borderId="62" xfId="2" applyFont="1" applyFill="1" applyBorder="1" applyAlignment="1">
      <alignment vertical="center" wrapText="1"/>
    </xf>
    <xf numFmtId="0" fontId="25" fillId="7" borderId="0" xfId="2" applyFont="1" applyFill="1" applyAlignment="1">
      <alignment vertical="center" wrapText="1"/>
    </xf>
    <xf numFmtId="0" fontId="25" fillId="7" borderId="63" xfId="2" applyFont="1" applyFill="1" applyBorder="1" applyAlignment="1">
      <alignment vertical="center" wrapText="1"/>
    </xf>
    <xf numFmtId="0" fontId="26" fillId="7" borderId="62" xfId="2" applyFont="1" applyFill="1" applyBorder="1" applyAlignment="1">
      <alignment horizontal="center" vertical="center" wrapText="1"/>
    </xf>
    <xf numFmtId="0" fontId="26" fillId="7" borderId="0" xfId="2" applyFont="1" applyFill="1" applyAlignment="1">
      <alignment horizontal="center" vertical="center" wrapText="1"/>
    </xf>
    <xf numFmtId="0" fontId="26" fillId="7" borderId="63" xfId="2" applyFont="1" applyFill="1" applyBorder="1" applyAlignment="1">
      <alignment horizontal="center" vertical="center" wrapText="1"/>
    </xf>
    <xf numFmtId="0" fontId="27" fillId="7" borderId="0" xfId="2" applyFont="1" applyFill="1" applyAlignment="1">
      <alignment horizontal="center"/>
    </xf>
    <xf numFmtId="0" fontId="28" fillId="7" borderId="0" xfId="2" applyFont="1" applyFill="1" applyAlignment="1">
      <alignment horizontal="center"/>
    </xf>
    <xf numFmtId="0" fontId="1" fillId="7" borderId="64" xfId="2" applyFill="1" applyBorder="1"/>
    <xf numFmtId="0" fontId="1" fillId="7" borderId="65" xfId="2" applyFill="1" applyBorder="1"/>
    <xf numFmtId="0" fontId="1" fillId="7" borderId="66" xfId="2" applyFill="1" applyBorder="1"/>
    <xf numFmtId="0" fontId="1" fillId="0" borderId="0" xfId="2" applyAlignment="1">
      <alignment horizontal="justify" vertical="top" wrapText="1"/>
    </xf>
  </cellXfs>
  <cellStyles count="3">
    <cellStyle name="Normal" xfId="0" builtinId="0"/>
    <cellStyle name="Normal 2" xfId="2" xr:uid="{F23EDE9A-1E49-4B87-BFFC-FD2CD95DD418}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Capital and Solvency Margin (000 mkd) - Non life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1687028</c:v>
                </c:pt>
                <c:pt idx="1">
                  <c:v>872488</c:v>
                </c:pt>
                <c:pt idx="2">
                  <c:v>497173</c:v>
                </c:pt>
                <c:pt idx="3">
                  <c:v>442667</c:v>
                </c:pt>
                <c:pt idx="4">
                  <c:v>0</c:v>
                </c:pt>
                <c:pt idx="5">
                  <c:v>761462</c:v>
                </c:pt>
                <c:pt idx="6">
                  <c:v>313137</c:v>
                </c:pt>
                <c:pt idx="7">
                  <c:v>456752</c:v>
                </c:pt>
                <c:pt idx="8">
                  <c:v>624629</c:v>
                </c:pt>
                <c:pt idx="9">
                  <c:v>412951</c:v>
                </c:pt>
                <c:pt idx="10">
                  <c:v>412211</c:v>
                </c:pt>
                <c:pt idx="11">
                  <c:v>168141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239905</c:v>
                </c:pt>
                <c:pt idx="1">
                  <c:v>206410</c:v>
                </c:pt>
                <c:pt idx="2">
                  <c:v>175669</c:v>
                </c:pt>
                <c:pt idx="3">
                  <c:v>127082</c:v>
                </c:pt>
                <c:pt idx="4">
                  <c:v>0</c:v>
                </c:pt>
                <c:pt idx="5">
                  <c:v>348295</c:v>
                </c:pt>
                <c:pt idx="6">
                  <c:v>127671</c:v>
                </c:pt>
                <c:pt idx="7">
                  <c:v>282169</c:v>
                </c:pt>
                <c:pt idx="8">
                  <c:v>147698</c:v>
                </c:pt>
                <c:pt idx="9">
                  <c:v>190210</c:v>
                </c:pt>
                <c:pt idx="10">
                  <c:v>229543</c:v>
                </c:pt>
                <c:pt idx="11">
                  <c:v>4138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Capital and Solvency Margin (000 mkd) - Life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678531</c:v>
                </c:pt>
                <c:pt idx="1">
                  <c:v>815219</c:v>
                </c:pt>
                <c:pt idx="2">
                  <c:v>364018</c:v>
                </c:pt>
                <c:pt idx="3">
                  <c:v>313520</c:v>
                </c:pt>
                <c:pt idx="4">
                  <c:v>353588</c:v>
                </c:pt>
                <c:pt idx="5">
                  <c:v>220849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260948</c:v>
                </c:pt>
                <c:pt idx="1">
                  <c:v>167516</c:v>
                </c:pt>
                <c:pt idx="2">
                  <c:v>102108</c:v>
                </c:pt>
                <c:pt idx="3">
                  <c:v>86562</c:v>
                </c:pt>
                <c:pt idx="4">
                  <c:v>87163</c:v>
                </c:pt>
                <c:pt idx="5">
                  <c:v>4783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C44C91B-CA20-469F-939B-0C58E2DA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F0250DD-3B11-4C3E-959C-27829F43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chProvisionsGrossNet_EN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vencyMargin_EN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ompany_EN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EN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E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ProvisionsGrossNet_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Margin_EN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ompany_E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E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5CA5-E5B7-402B-ABA2-4D6DAB6F6DC3}">
  <sheetPr>
    <pageSetUpPr fitToPage="1"/>
  </sheetPr>
  <dimension ref="A1:K48"/>
  <sheetViews>
    <sheetView showGridLines="0" tabSelected="1" topLeftCell="A7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151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152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153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154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156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155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157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E118-D48C-4F53-B6B3-91E2C285E2A6}">
  <dimension ref="A1:W59"/>
  <sheetViews>
    <sheetView showGridLines="0" zoomScale="80" zoomScaleNormal="80" workbookViewId="0">
      <selection activeCell="G1" sqref="G1:G104857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0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10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10" t="s">
        <v>21</v>
      </c>
      <c r="V4" s="11" t="s">
        <v>22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23</v>
      </c>
      <c r="B6" s="18" t="s">
        <v>24</v>
      </c>
      <c r="C6" s="19">
        <v>113172</v>
      </c>
      <c r="D6" s="19">
        <v>107393</v>
      </c>
      <c r="E6" s="19">
        <v>63955</v>
      </c>
      <c r="F6" s="19">
        <v>41897</v>
      </c>
      <c r="G6" s="19">
        <v>80844</v>
      </c>
      <c r="H6" s="19">
        <v>21659</v>
      </c>
      <c r="I6" s="19">
        <v>49847</v>
      </c>
      <c r="J6" s="19">
        <v>35446</v>
      </c>
      <c r="K6" s="19">
        <v>60673</v>
      </c>
      <c r="L6" s="19">
        <v>113284</v>
      </c>
      <c r="M6" s="19">
        <v>1093</v>
      </c>
      <c r="N6" s="20">
        <f>SUM(C6:M6)</f>
        <v>689263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689263</v>
      </c>
    </row>
    <row r="7" spans="1:23" s="5" customFormat="1" ht="14.25" customHeight="1" x14ac:dyDescent="0.25">
      <c r="A7" s="17" t="s">
        <v>25</v>
      </c>
      <c r="B7" s="18" t="s">
        <v>26</v>
      </c>
      <c r="C7" s="19">
        <v>200239</v>
      </c>
      <c r="D7" s="19">
        <v>224241</v>
      </c>
      <c r="E7" s="19">
        <v>96495</v>
      </c>
      <c r="F7" s="19">
        <v>16735</v>
      </c>
      <c r="G7" s="19">
        <v>178302</v>
      </c>
      <c r="H7" s="19">
        <v>0</v>
      </c>
      <c r="I7" s="19">
        <v>136481</v>
      </c>
      <c r="J7" s="19">
        <v>0</v>
      </c>
      <c r="K7" s="19">
        <v>111508</v>
      </c>
      <c r="L7" s="19">
        <v>244785</v>
      </c>
      <c r="M7" s="19">
        <v>0</v>
      </c>
      <c r="N7" s="23">
        <f>SUM(C7:M7)</f>
        <v>1208786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1208786</v>
      </c>
    </row>
    <row r="8" spans="1:23" s="5" customFormat="1" ht="14.25" customHeight="1" x14ac:dyDescent="0.25">
      <c r="A8" s="17" t="s">
        <v>27</v>
      </c>
      <c r="B8" s="18" t="s">
        <v>28</v>
      </c>
      <c r="C8" s="19">
        <v>149561</v>
      </c>
      <c r="D8" s="19">
        <v>152051</v>
      </c>
      <c r="E8" s="19">
        <v>206987</v>
      </c>
      <c r="F8" s="19">
        <v>66181</v>
      </c>
      <c r="G8" s="19">
        <v>120024</v>
      </c>
      <c r="H8" s="19">
        <v>17979</v>
      </c>
      <c r="I8" s="19">
        <v>93536</v>
      </c>
      <c r="J8" s="19">
        <v>105904</v>
      </c>
      <c r="K8" s="19">
        <v>102321</v>
      </c>
      <c r="L8" s="19">
        <v>101496</v>
      </c>
      <c r="M8" s="19">
        <v>4129</v>
      </c>
      <c r="N8" s="23">
        <f>SUM(C8:M8)</f>
        <v>1120169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1120169</v>
      </c>
    </row>
    <row r="9" spans="1:23" s="5" customFormat="1" ht="14.25" customHeight="1" x14ac:dyDescent="0.25">
      <c r="A9" s="17" t="s">
        <v>29</v>
      </c>
      <c r="B9" s="18" t="s">
        <v>30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31</v>
      </c>
      <c r="B10" s="18" t="s">
        <v>32</v>
      </c>
      <c r="C10" s="19">
        <v>0</v>
      </c>
      <c r="D10" s="19">
        <v>0</v>
      </c>
      <c r="E10" s="19">
        <v>0</v>
      </c>
      <c r="F10" s="19">
        <v>0</v>
      </c>
      <c r="G10" s="19">
        <v>76232</v>
      </c>
      <c r="H10" s="19">
        <v>0</v>
      </c>
      <c r="I10" s="19">
        <v>0</v>
      </c>
      <c r="J10" s="19">
        <v>562</v>
      </c>
      <c r="K10" s="19">
        <v>0</v>
      </c>
      <c r="L10" s="19">
        <v>1018</v>
      </c>
      <c r="M10" s="19">
        <v>0</v>
      </c>
      <c r="N10" s="23">
        <f>SUM(C10:M10)</f>
        <v>77812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77812</v>
      </c>
    </row>
    <row r="11" spans="1:23" s="5" customFormat="1" ht="14.25" customHeight="1" x14ac:dyDescent="0.25">
      <c r="A11" s="17" t="s">
        <v>33</v>
      </c>
      <c r="B11" s="18" t="s">
        <v>34</v>
      </c>
      <c r="C11" s="19">
        <v>302</v>
      </c>
      <c r="D11" s="19">
        <v>185</v>
      </c>
      <c r="E11" s="19">
        <v>1088</v>
      </c>
      <c r="F11" s="19">
        <v>39</v>
      </c>
      <c r="G11" s="19">
        <v>30</v>
      </c>
      <c r="H11" s="19">
        <v>0</v>
      </c>
      <c r="I11" s="19">
        <v>66</v>
      </c>
      <c r="J11" s="19">
        <v>301</v>
      </c>
      <c r="K11" s="19">
        <v>97</v>
      </c>
      <c r="L11" s="19">
        <v>0</v>
      </c>
      <c r="M11" s="19">
        <v>0</v>
      </c>
      <c r="N11" s="23">
        <f>SUM(C11:M11)</f>
        <v>2108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2108</v>
      </c>
    </row>
    <row r="12" spans="1:23" s="5" customFormat="1" ht="14.25" customHeight="1" x14ac:dyDescent="0.25">
      <c r="A12" s="17" t="s">
        <v>35</v>
      </c>
      <c r="B12" s="18" t="s">
        <v>36</v>
      </c>
      <c r="C12" s="19">
        <v>23994</v>
      </c>
      <c r="D12" s="19">
        <v>22621</v>
      </c>
      <c r="E12" s="19">
        <v>3381</v>
      </c>
      <c r="F12" s="19">
        <v>13660</v>
      </c>
      <c r="G12" s="19">
        <v>4534</v>
      </c>
      <c r="H12" s="19">
        <v>0</v>
      </c>
      <c r="I12" s="19">
        <v>10976</v>
      </c>
      <c r="J12" s="19">
        <v>2674</v>
      </c>
      <c r="K12" s="19">
        <v>5416</v>
      </c>
      <c r="L12" s="19">
        <v>3046</v>
      </c>
      <c r="M12" s="19">
        <v>0</v>
      </c>
      <c r="N12" s="23">
        <f>SUM(C12:M12)</f>
        <v>90302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90302</v>
      </c>
    </row>
    <row r="13" spans="1:23" s="5" customFormat="1" ht="14.25" customHeight="1" x14ac:dyDescent="0.25">
      <c r="A13" s="17" t="s">
        <v>37</v>
      </c>
      <c r="B13" s="18" t="s">
        <v>38</v>
      </c>
      <c r="C13" s="19">
        <v>187470</v>
      </c>
      <c r="D13" s="19">
        <v>93888</v>
      </c>
      <c r="E13" s="19">
        <v>85710</v>
      </c>
      <c r="F13" s="19">
        <v>46081</v>
      </c>
      <c r="G13" s="19">
        <v>511208</v>
      </c>
      <c r="H13" s="19">
        <v>2950</v>
      </c>
      <c r="I13" s="19">
        <v>50877</v>
      </c>
      <c r="J13" s="19">
        <v>52103</v>
      </c>
      <c r="K13" s="19">
        <v>68751</v>
      </c>
      <c r="L13" s="19">
        <v>59763</v>
      </c>
      <c r="M13" s="19">
        <v>136</v>
      </c>
      <c r="N13" s="23">
        <f>SUM(C13:M13)</f>
        <v>1158937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1158937</v>
      </c>
    </row>
    <row r="14" spans="1:23" s="5" customFormat="1" ht="14.25" customHeight="1" x14ac:dyDescent="0.25">
      <c r="A14" s="17" t="s">
        <v>39</v>
      </c>
      <c r="B14" s="18" t="s">
        <v>40</v>
      </c>
      <c r="C14" s="19">
        <v>315360</v>
      </c>
      <c r="D14" s="19">
        <v>204900</v>
      </c>
      <c r="E14" s="19">
        <v>159226</v>
      </c>
      <c r="F14" s="19">
        <v>57742</v>
      </c>
      <c r="G14" s="19">
        <v>291483</v>
      </c>
      <c r="H14" s="19">
        <v>1707</v>
      </c>
      <c r="I14" s="19">
        <v>187330</v>
      </c>
      <c r="J14" s="19">
        <v>26748</v>
      </c>
      <c r="K14" s="19">
        <v>89280</v>
      </c>
      <c r="L14" s="19">
        <v>81454</v>
      </c>
      <c r="M14" s="19">
        <v>90</v>
      </c>
      <c r="N14" s="23">
        <f>SUM(C14:M14)</f>
        <v>1415320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1415320</v>
      </c>
    </row>
    <row r="15" spans="1:23" s="5" customFormat="1" ht="14.25" customHeight="1" x14ac:dyDescent="0.25">
      <c r="A15" s="17" t="s">
        <v>41</v>
      </c>
      <c r="B15" s="18" t="s">
        <v>42</v>
      </c>
      <c r="C15" s="19">
        <v>502830</v>
      </c>
      <c r="D15" s="19">
        <v>298788</v>
      </c>
      <c r="E15" s="19">
        <v>244935</v>
      </c>
      <c r="F15" s="19">
        <v>103823</v>
      </c>
      <c r="G15" s="19">
        <v>802691</v>
      </c>
      <c r="H15" s="19">
        <v>4657</v>
      </c>
      <c r="I15" s="19">
        <v>238207</v>
      </c>
      <c r="J15" s="19">
        <v>78851</v>
      </c>
      <c r="K15" s="19">
        <v>158031</v>
      </c>
      <c r="L15" s="19">
        <v>141217</v>
      </c>
      <c r="M15" s="19">
        <v>226</v>
      </c>
      <c r="N15" s="23">
        <f>SUM(C15:M15)</f>
        <v>2574256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2574256</v>
      </c>
    </row>
    <row r="16" spans="1:23" s="5" customFormat="1" ht="14.25" customHeight="1" x14ac:dyDescent="0.25">
      <c r="A16" s="27" t="s">
        <v>43</v>
      </c>
      <c r="B16" s="28" t="s">
        <v>44</v>
      </c>
      <c r="C16" s="29">
        <v>39397</v>
      </c>
      <c r="D16" s="29">
        <v>68386</v>
      </c>
      <c r="E16" s="29">
        <v>114804</v>
      </c>
      <c r="F16" s="29">
        <v>40555</v>
      </c>
      <c r="G16" s="29">
        <v>35159</v>
      </c>
      <c r="H16" s="29">
        <v>2166</v>
      </c>
      <c r="I16" s="29">
        <v>10685</v>
      </c>
      <c r="J16" s="29">
        <v>13664</v>
      </c>
      <c r="K16" s="29">
        <v>10714</v>
      </c>
      <c r="L16" s="29">
        <v>47829</v>
      </c>
      <c r="M16" s="29">
        <v>89</v>
      </c>
      <c r="N16" s="30">
        <f>SUM(C16:M16)</f>
        <v>383448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383448</v>
      </c>
    </row>
    <row r="17" spans="1:22" s="5" customFormat="1" ht="14.25" customHeight="1" x14ac:dyDescent="0.25">
      <c r="A17" s="34" t="s">
        <v>45</v>
      </c>
      <c r="B17" s="35" t="s">
        <v>46</v>
      </c>
      <c r="C17" s="29">
        <v>463433</v>
      </c>
      <c r="D17" s="29">
        <v>230402</v>
      </c>
      <c r="E17" s="29">
        <v>130132</v>
      </c>
      <c r="F17" s="29">
        <v>63268</v>
      </c>
      <c r="G17" s="29">
        <v>767532</v>
      </c>
      <c r="H17" s="29">
        <v>2492</v>
      </c>
      <c r="I17" s="29">
        <v>227522</v>
      </c>
      <c r="J17" s="29">
        <v>65187</v>
      </c>
      <c r="K17" s="29">
        <v>147316</v>
      </c>
      <c r="L17" s="29">
        <v>93388</v>
      </c>
      <c r="M17" s="29">
        <v>137</v>
      </c>
      <c r="N17" s="30">
        <f>SUM(C17:M17)</f>
        <v>2190809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2190809</v>
      </c>
    </row>
    <row r="18" spans="1:22" s="5" customFormat="1" ht="14.25" customHeight="1" x14ac:dyDescent="0.25">
      <c r="A18" s="36" t="s">
        <v>47</v>
      </c>
      <c r="B18" s="37" t="s">
        <v>48</v>
      </c>
      <c r="C18" s="19">
        <v>666916</v>
      </c>
      <c r="D18" s="19">
        <v>377029</v>
      </c>
      <c r="E18" s="19">
        <v>439830</v>
      </c>
      <c r="F18" s="19">
        <v>334752</v>
      </c>
      <c r="G18" s="19">
        <v>371489</v>
      </c>
      <c r="H18" s="19">
        <v>507545</v>
      </c>
      <c r="I18" s="19">
        <v>836068</v>
      </c>
      <c r="J18" s="19">
        <v>443141</v>
      </c>
      <c r="K18" s="19">
        <v>301015</v>
      </c>
      <c r="L18" s="19">
        <v>520273</v>
      </c>
      <c r="M18" s="19">
        <v>37748</v>
      </c>
      <c r="N18" s="23">
        <f>SUM(C18:M18)</f>
        <v>4835806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4835806</v>
      </c>
    </row>
    <row r="19" spans="1:22" s="5" customFormat="1" ht="14.25" customHeight="1" x14ac:dyDescent="0.25">
      <c r="A19" s="34" t="s">
        <v>49</v>
      </c>
      <c r="B19" s="35" t="s">
        <v>50</v>
      </c>
      <c r="C19" s="29">
        <v>481252</v>
      </c>
      <c r="D19" s="29">
        <v>254527</v>
      </c>
      <c r="E19" s="29">
        <v>301281</v>
      </c>
      <c r="F19" s="29">
        <v>162320</v>
      </c>
      <c r="G19" s="29">
        <v>262565</v>
      </c>
      <c r="H19" s="29">
        <v>364596</v>
      </c>
      <c r="I19" s="29">
        <v>617439</v>
      </c>
      <c r="J19" s="29">
        <v>324422</v>
      </c>
      <c r="K19" s="29">
        <v>202483</v>
      </c>
      <c r="L19" s="29">
        <v>385636</v>
      </c>
      <c r="M19" s="29">
        <v>27327</v>
      </c>
      <c r="N19" s="30">
        <f>SUM(C19:M19)</f>
        <v>3383848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3383848</v>
      </c>
    </row>
    <row r="20" spans="1:22" s="5" customFormat="1" ht="14.25" customHeight="1" x14ac:dyDescent="0.25">
      <c r="A20" s="34" t="s">
        <v>51</v>
      </c>
      <c r="B20" s="35" t="s">
        <v>52</v>
      </c>
      <c r="C20" s="29">
        <v>163778</v>
      </c>
      <c r="D20" s="29">
        <v>104473</v>
      </c>
      <c r="E20" s="29">
        <v>117727</v>
      </c>
      <c r="F20" s="29">
        <v>58273</v>
      </c>
      <c r="G20" s="29">
        <v>100750</v>
      </c>
      <c r="H20" s="29">
        <v>120148</v>
      </c>
      <c r="I20" s="29">
        <v>206629</v>
      </c>
      <c r="J20" s="29">
        <v>109370</v>
      </c>
      <c r="K20" s="29">
        <v>75856</v>
      </c>
      <c r="L20" s="29">
        <v>127137</v>
      </c>
      <c r="M20" s="29">
        <v>7730</v>
      </c>
      <c r="N20" s="30">
        <f>SUM(C20:M20)</f>
        <v>1191871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1191871</v>
      </c>
    </row>
    <row r="21" spans="1:22" s="5" customFormat="1" ht="14.25" customHeight="1" x14ac:dyDescent="0.25">
      <c r="A21" s="34" t="s">
        <v>53</v>
      </c>
      <c r="B21" s="35" t="s">
        <v>54</v>
      </c>
      <c r="C21" s="29">
        <v>2927</v>
      </c>
      <c r="D21" s="29">
        <v>1154</v>
      </c>
      <c r="E21" s="29">
        <v>1615</v>
      </c>
      <c r="F21" s="29">
        <v>109083</v>
      </c>
      <c r="G21" s="29">
        <v>1461</v>
      </c>
      <c r="H21" s="29">
        <v>22115</v>
      </c>
      <c r="I21" s="29">
        <v>3851</v>
      </c>
      <c r="J21" s="29">
        <v>900</v>
      </c>
      <c r="K21" s="29">
        <v>14928</v>
      </c>
      <c r="L21" s="29">
        <v>1064</v>
      </c>
      <c r="M21" s="29">
        <v>2615</v>
      </c>
      <c r="N21" s="30">
        <f>SUM(C21:M21)</f>
        <v>161713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161713</v>
      </c>
    </row>
    <row r="22" spans="1:22" s="5" customFormat="1" ht="14.25" customHeight="1" x14ac:dyDescent="0.25">
      <c r="A22" s="36" t="s">
        <v>55</v>
      </c>
      <c r="B22" s="37" t="s">
        <v>56</v>
      </c>
      <c r="C22" s="19">
        <v>54</v>
      </c>
      <c r="D22" s="19">
        <v>427</v>
      </c>
      <c r="E22" s="19">
        <v>0</v>
      </c>
      <c r="F22" s="19">
        <v>0</v>
      </c>
      <c r="G22" s="19">
        <v>8839</v>
      </c>
      <c r="H22" s="19">
        <v>0</v>
      </c>
      <c r="I22" s="19">
        <v>0</v>
      </c>
      <c r="J22" s="19">
        <v>1934</v>
      </c>
      <c r="K22" s="19">
        <v>0</v>
      </c>
      <c r="L22" s="19">
        <v>567</v>
      </c>
      <c r="M22" s="19">
        <v>0</v>
      </c>
      <c r="N22" s="23">
        <f>SUM(C22:M22)</f>
        <v>11821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11821</v>
      </c>
    </row>
    <row r="23" spans="1:22" s="5" customFormat="1" ht="14.25" customHeight="1" x14ac:dyDescent="0.25">
      <c r="A23" s="36" t="s">
        <v>57</v>
      </c>
      <c r="B23" s="37" t="s">
        <v>58</v>
      </c>
      <c r="C23" s="19">
        <v>829</v>
      </c>
      <c r="D23" s="19">
        <v>337</v>
      </c>
      <c r="E23" s="19">
        <v>1274</v>
      </c>
      <c r="F23" s="19">
        <v>95</v>
      </c>
      <c r="G23" s="19">
        <v>927</v>
      </c>
      <c r="H23" s="19">
        <v>0</v>
      </c>
      <c r="I23" s="19">
        <v>758</v>
      </c>
      <c r="J23" s="19">
        <v>772</v>
      </c>
      <c r="K23" s="19">
        <v>454</v>
      </c>
      <c r="L23" s="19">
        <v>232</v>
      </c>
      <c r="M23" s="19">
        <v>0</v>
      </c>
      <c r="N23" s="23">
        <f>SUM(C23:M23)</f>
        <v>5678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5678</v>
      </c>
    </row>
    <row r="24" spans="1:22" s="5" customFormat="1" ht="14.25" customHeight="1" x14ac:dyDescent="0.25">
      <c r="A24" s="36" t="s">
        <v>59</v>
      </c>
      <c r="B24" s="37" t="s">
        <v>60</v>
      </c>
      <c r="C24" s="19">
        <v>44385</v>
      </c>
      <c r="D24" s="19">
        <v>43374</v>
      </c>
      <c r="E24" s="19">
        <v>17162</v>
      </c>
      <c r="F24" s="19">
        <v>8430</v>
      </c>
      <c r="G24" s="19">
        <v>158142</v>
      </c>
      <c r="H24" s="19">
        <v>607</v>
      </c>
      <c r="I24" s="19">
        <v>40864</v>
      </c>
      <c r="J24" s="19">
        <v>19984</v>
      </c>
      <c r="K24" s="19">
        <v>48804</v>
      </c>
      <c r="L24" s="19">
        <v>15995</v>
      </c>
      <c r="M24" s="19">
        <v>50</v>
      </c>
      <c r="N24" s="23">
        <f>SUM(C24:M24)</f>
        <v>397797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397797</v>
      </c>
    </row>
    <row r="25" spans="1:22" s="5" customFormat="1" ht="14.25" customHeight="1" x14ac:dyDescent="0.25">
      <c r="A25" s="36" t="s">
        <v>61</v>
      </c>
      <c r="B25" s="37" t="s">
        <v>62</v>
      </c>
      <c r="C25" s="19">
        <v>11546</v>
      </c>
      <c r="D25" s="19">
        <v>53391</v>
      </c>
      <c r="E25" s="19">
        <v>10114</v>
      </c>
      <c r="F25" s="19">
        <v>1095</v>
      </c>
      <c r="G25" s="19">
        <v>0</v>
      </c>
      <c r="H25" s="19">
        <v>0</v>
      </c>
      <c r="I25" s="19">
        <v>0</v>
      </c>
      <c r="J25" s="19">
        <v>0</v>
      </c>
      <c r="K25" s="19">
        <v>69546</v>
      </c>
      <c r="L25" s="19">
        <v>3800</v>
      </c>
      <c r="M25" s="19">
        <v>0</v>
      </c>
      <c r="N25" s="23">
        <f>SUM(C25:M25)</f>
        <v>149492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149492</v>
      </c>
    </row>
    <row r="26" spans="1:22" s="5" customFormat="1" ht="14.25" customHeight="1" x14ac:dyDescent="0.25">
      <c r="A26" s="36" t="s">
        <v>63</v>
      </c>
      <c r="B26" s="37" t="s">
        <v>64</v>
      </c>
      <c r="C26" s="19">
        <v>0</v>
      </c>
      <c r="D26" s="19">
        <v>0</v>
      </c>
      <c r="E26" s="19">
        <v>0</v>
      </c>
      <c r="F26" s="19">
        <v>375</v>
      </c>
      <c r="G26" s="19">
        <v>98</v>
      </c>
      <c r="H26" s="19">
        <v>0</v>
      </c>
      <c r="I26" s="19">
        <v>0</v>
      </c>
      <c r="J26" s="19">
        <v>0</v>
      </c>
      <c r="K26" s="19">
        <v>144</v>
      </c>
      <c r="L26" s="19">
        <v>0</v>
      </c>
      <c r="M26" s="19">
        <v>0</v>
      </c>
      <c r="N26" s="23">
        <f>SUM(C26:M26)</f>
        <v>617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617</v>
      </c>
    </row>
    <row r="27" spans="1:22" s="5" customFormat="1" ht="14.25" customHeight="1" x14ac:dyDescent="0.25">
      <c r="A27" s="36" t="s">
        <v>65</v>
      </c>
      <c r="B27" s="37" t="s">
        <v>66</v>
      </c>
      <c r="C27" s="19">
        <v>10214</v>
      </c>
      <c r="D27" s="19">
        <v>56351</v>
      </c>
      <c r="E27" s="19">
        <v>7833</v>
      </c>
      <c r="F27" s="19">
        <v>125</v>
      </c>
      <c r="G27" s="19">
        <v>428</v>
      </c>
      <c r="H27" s="19">
        <v>0</v>
      </c>
      <c r="I27" s="19">
        <v>10522</v>
      </c>
      <c r="J27" s="19">
        <v>0</v>
      </c>
      <c r="K27" s="19">
        <v>15225</v>
      </c>
      <c r="L27" s="19">
        <v>810</v>
      </c>
      <c r="M27" s="19">
        <v>0</v>
      </c>
      <c r="N27" s="23">
        <f>SUM(C27:M27)</f>
        <v>101508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101508</v>
      </c>
    </row>
    <row r="28" spans="1:22" s="5" customFormat="1" ht="14.25" customHeight="1" x14ac:dyDescent="0.25">
      <c r="A28" s="36" t="s">
        <v>67</v>
      </c>
      <c r="B28" s="37" t="s">
        <v>68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23">
        <f>SUM(C28:M28)</f>
        <v>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1</v>
      </c>
    </row>
    <row r="29" spans="1:22" s="5" customFormat="1" ht="14.25" customHeight="1" x14ac:dyDescent="0.25">
      <c r="A29" s="38" t="s">
        <v>69</v>
      </c>
      <c r="B29" s="39" t="s">
        <v>70</v>
      </c>
      <c r="C29" s="19">
        <v>20763</v>
      </c>
      <c r="D29" s="19">
        <v>58004</v>
      </c>
      <c r="E29" s="19">
        <v>47828</v>
      </c>
      <c r="F29" s="19">
        <v>9788</v>
      </c>
      <c r="G29" s="19">
        <v>44516</v>
      </c>
      <c r="H29" s="19">
        <v>4669</v>
      </c>
      <c r="I29" s="19">
        <v>20782</v>
      </c>
      <c r="J29" s="19">
        <v>21740</v>
      </c>
      <c r="K29" s="19">
        <v>14025</v>
      </c>
      <c r="L29" s="19">
        <v>25319</v>
      </c>
      <c r="M29" s="19">
        <v>215</v>
      </c>
      <c r="N29" s="40">
        <f>SUM(C29:M29)</f>
        <v>267649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267649</v>
      </c>
    </row>
    <row r="30" spans="1:22" s="5" customFormat="1" ht="14.25" customHeight="1" x14ac:dyDescent="0.25">
      <c r="A30" s="44" t="s">
        <v>14</v>
      </c>
      <c r="B30" s="45" t="s">
        <v>71</v>
      </c>
      <c r="C30" s="46">
        <f t="shared" ref="C30:M30" si="2">SUM(C6:C14)+C18+SUM(C22:C29)</f>
        <v>1744805</v>
      </c>
      <c r="D30" s="46">
        <f t="shared" si="2"/>
        <v>1394192</v>
      </c>
      <c r="E30" s="46">
        <f t="shared" si="2"/>
        <v>1140883</v>
      </c>
      <c r="F30" s="46">
        <f t="shared" si="2"/>
        <v>596995</v>
      </c>
      <c r="G30" s="46">
        <f t="shared" si="2"/>
        <v>1847096</v>
      </c>
      <c r="H30" s="46">
        <f t="shared" si="2"/>
        <v>557116</v>
      </c>
      <c r="I30" s="46">
        <f t="shared" si="2"/>
        <v>1438107</v>
      </c>
      <c r="J30" s="46">
        <f t="shared" si="2"/>
        <v>711309</v>
      </c>
      <c r="K30" s="46">
        <f t="shared" si="2"/>
        <v>887259</v>
      </c>
      <c r="L30" s="46">
        <f t="shared" si="2"/>
        <v>1171843</v>
      </c>
      <c r="M30" s="46">
        <f t="shared" si="2"/>
        <v>43461</v>
      </c>
      <c r="N30" s="47">
        <f>SUM(C30:M30)</f>
        <v>11533066</v>
      </c>
      <c r="O30" s="46">
        <f t="shared" ref="O30:T30" si="3">SUM(O6:O14)+O18+SUM(O22:O29)</f>
        <v>0</v>
      </c>
      <c r="P30" s="46">
        <f t="shared" si="3"/>
        <v>0</v>
      </c>
      <c r="Q30" s="46">
        <f t="shared" si="3"/>
        <v>0</v>
      </c>
      <c r="R30" s="46">
        <f t="shared" si="3"/>
        <v>0</v>
      </c>
      <c r="S30" s="46">
        <f t="shared" si="3"/>
        <v>0</v>
      </c>
      <c r="T30" s="46">
        <f t="shared" si="3"/>
        <v>0</v>
      </c>
      <c r="U30" s="47">
        <f t="shared" si="0"/>
        <v>0</v>
      </c>
      <c r="V30" s="48">
        <f t="shared" si="1"/>
        <v>11533066</v>
      </c>
    </row>
    <row r="31" spans="1:22" s="5" customFormat="1" ht="14.25" customHeight="1" x14ac:dyDescent="0.25">
      <c r="A31" s="49" t="s">
        <v>72</v>
      </c>
      <c r="B31" s="50" t="s">
        <v>73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500769</v>
      </c>
      <c r="P31" s="19">
        <v>288852</v>
      </c>
      <c r="Q31" s="19">
        <v>181231</v>
      </c>
      <c r="R31" s="19">
        <v>164329</v>
      </c>
      <c r="S31" s="19">
        <v>413889</v>
      </c>
      <c r="T31" s="21">
        <v>19046</v>
      </c>
      <c r="U31" s="20">
        <f t="shared" si="0"/>
        <v>1568116</v>
      </c>
      <c r="V31" s="22">
        <f t="shared" si="1"/>
        <v>1568116</v>
      </c>
    </row>
    <row r="32" spans="1:22" s="5" customFormat="1" ht="14.25" customHeight="1" x14ac:dyDescent="0.25">
      <c r="A32" s="34" t="s">
        <v>74</v>
      </c>
      <c r="B32" s="51" t="s">
        <v>75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446702</v>
      </c>
      <c r="P32" s="31">
        <v>261095</v>
      </c>
      <c r="Q32" s="31">
        <v>175683</v>
      </c>
      <c r="R32" s="31">
        <v>134683</v>
      </c>
      <c r="S32" s="31">
        <v>409526</v>
      </c>
      <c r="T32" s="32">
        <v>12580</v>
      </c>
      <c r="U32" s="30">
        <f t="shared" si="0"/>
        <v>1440269</v>
      </c>
      <c r="V32" s="33">
        <f t="shared" si="1"/>
        <v>1440269</v>
      </c>
    </row>
    <row r="33" spans="1:22" s="5" customFormat="1" ht="14.25" customHeight="1" x14ac:dyDescent="0.25">
      <c r="A33" s="34" t="s">
        <v>76</v>
      </c>
      <c r="B33" s="35" t="s">
        <v>77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54067</v>
      </c>
      <c r="P33" s="31">
        <v>27757</v>
      </c>
      <c r="Q33" s="31">
        <v>5548</v>
      </c>
      <c r="R33" s="31">
        <v>29646</v>
      </c>
      <c r="S33" s="31">
        <v>4363</v>
      </c>
      <c r="T33" s="32">
        <v>6466</v>
      </c>
      <c r="U33" s="30">
        <f t="shared" si="0"/>
        <v>127847</v>
      </c>
      <c r="V33" s="33">
        <f t="shared" si="1"/>
        <v>127847</v>
      </c>
    </row>
    <row r="34" spans="1:22" s="5" customFormat="1" ht="14.25" customHeight="1" x14ac:dyDescent="0.25">
      <c r="A34" s="34" t="s">
        <v>78</v>
      </c>
      <c r="B34" s="35" t="s">
        <v>79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80</v>
      </c>
      <c r="B35" s="52" t="s">
        <v>81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5">
        <v>0</v>
      </c>
      <c r="U35" s="23">
        <f t="shared" si="0"/>
        <v>0</v>
      </c>
      <c r="V35" s="26">
        <f t="shared" si="1"/>
        <v>0</v>
      </c>
    </row>
    <row r="36" spans="1:22" s="5" customFormat="1" ht="14.25" customHeight="1" x14ac:dyDescent="0.25">
      <c r="A36" s="36" t="s">
        <v>82</v>
      </c>
      <c r="B36" s="52" t="s">
        <v>83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158124</v>
      </c>
      <c r="P36" s="24">
        <v>75294</v>
      </c>
      <c r="Q36" s="24">
        <v>278573</v>
      </c>
      <c r="R36" s="24">
        <v>68655</v>
      </c>
      <c r="S36" s="24">
        <v>111149</v>
      </c>
      <c r="T36" s="25">
        <v>12582</v>
      </c>
      <c r="U36" s="23">
        <f t="shared" si="0"/>
        <v>704377</v>
      </c>
      <c r="V36" s="26">
        <f t="shared" si="1"/>
        <v>704377</v>
      </c>
    </row>
    <row r="37" spans="1:22" s="5" customFormat="1" ht="14.25" customHeight="1" x14ac:dyDescent="0.25">
      <c r="A37" s="36" t="s">
        <v>84</v>
      </c>
      <c r="B37" s="52" t="s">
        <v>85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86</v>
      </c>
      <c r="B38" s="52" t="s">
        <v>87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88</v>
      </c>
      <c r="B39" s="37" t="s">
        <v>89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90</v>
      </c>
      <c r="B40" s="52" t="s">
        <v>91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21</v>
      </c>
      <c r="B41" s="54" t="s">
        <v>92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>SUM(C41:M41)</f>
        <v>0</v>
      </c>
      <c r="O41" s="46">
        <f t="shared" ref="O41:T41" si="5">O31+SUM(O35:O40)</f>
        <v>658893</v>
      </c>
      <c r="P41" s="46">
        <f t="shared" si="5"/>
        <v>364146</v>
      </c>
      <c r="Q41" s="46">
        <f t="shared" si="5"/>
        <v>459804</v>
      </c>
      <c r="R41" s="46">
        <f t="shared" si="5"/>
        <v>232984</v>
      </c>
      <c r="S41" s="46">
        <f t="shared" si="5"/>
        <v>525038</v>
      </c>
      <c r="T41" s="46">
        <f t="shared" si="5"/>
        <v>31628</v>
      </c>
      <c r="U41" s="47">
        <f t="shared" si="0"/>
        <v>2272493</v>
      </c>
      <c r="V41" s="48">
        <f t="shared" si="1"/>
        <v>2272493</v>
      </c>
    </row>
    <row r="42" spans="1:22" s="5" customFormat="1" ht="14.25" customHeight="1" x14ac:dyDescent="0.25">
      <c r="A42" s="55" t="s">
        <v>22</v>
      </c>
      <c r="B42" s="56" t="s">
        <v>93</v>
      </c>
      <c r="C42" s="57">
        <f t="shared" ref="C42:V42" si="6">C30+C41</f>
        <v>1744805</v>
      </c>
      <c r="D42" s="57">
        <f t="shared" si="6"/>
        <v>1394192</v>
      </c>
      <c r="E42" s="57">
        <f t="shared" si="6"/>
        <v>1140883</v>
      </c>
      <c r="F42" s="57">
        <f t="shared" si="6"/>
        <v>596995</v>
      </c>
      <c r="G42" s="57">
        <f t="shared" si="6"/>
        <v>1847096</v>
      </c>
      <c r="H42" s="57">
        <f t="shared" si="6"/>
        <v>557116</v>
      </c>
      <c r="I42" s="57">
        <f t="shared" si="6"/>
        <v>1438107</v>
      </c>
      <c r="J42" s="57">
        <f t="shared" si="6"/>
        <v>711309</v>
      </c>
      <c r="K42" s="57">
        <f t="shared" si="6"/>
        <v>887259</v>
      </c>
      <c r="L42" s="57">
        <f t="shared" si="6"/>
        <v>1171843</v>
      </c>
      <c r="M42" s="57">
        <f t="shared" si="6"/>
        <v>43461</v>
      </c>
      <c r="N42" s="57">
        <f t="shared" si="6"/>
        <v>11533066</v>
      </c>
      <c r="O42" s="57">
        <f t="shared" si="6"/>
        <v>658893</v>
      </c>
      <c r="P42" s="57">
        <f t="shared" si="6"/>
        <v>364146</v>
      </c>
      <c r="Q42" s="57">
        <f t="shared" si="6"/>
        <v>459804</v>
      </c>
      <c r="R42" s="57">
        <f t="shared" si="6"/>
        <v>232984</v>
      </c>
      <c r="S42" s="57">
        <f t="shared" si="6"/>
        <v>525038</v>
      </c>
      <c r="T42" s="57">
        <f t="shared" si="6"/>
        <v>31628</v>
      </c>
      <c r="U42" s="57">
        <f t="shared" si="6"/>
        <v>2272493</v>
      </c>
      <c r="V42" s="58">
        <f t="shared" si="6"/>
        <v>13805559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7">C4</f>
        <v>MAKEDONIJA Insurance s.c. Skopje - Vienna Insurance Group</v>
      </c>
      <c r="D45" s="59" t="str">
        <f t="shared" si="7"/>
        <v>STOCK COMPANY FOR INSURANCE TRIGLAV</v>
      </c>
      <c r="E45" s="59" t="str">
        <f t="shared" si="7"/>
        <v>SAVA Insurance, a.d. Skopje</v>
      </c>
      <c r="F45" s="59" t="str">
        <f t="shared" si="7"/>
        <v>EUROINS INSURANCE S.C. Skopje</v>
      </c>
      <c r="G45" s="59" t="str">
        <f t="shared" si="7"/>
        <v>EUROLINK Insurance Inc. Skopje</v>
      </c>
      <c r="H45" s="59" t="str">
        <f t="shared" si="7"/>
        <v>GRAWE Non-life</v>
      </c>
      <c r="I45" s="59" t="str">
        <f t="shared" si="7"/>
        <v>UNIQA</v>
      </c>
      <c r="J45" s="59" t="str">
        <f t="shared" si="7"/>
        <v>Insurance Policy</v>
      </c>
      <c r="K45" s="59" t="str">
        <f t="shared" si="7"/>
        <v>INSURANCE COMPANY HALK OSIGURUVANJE A.D. SKOPJE</v>
      </c>
      <c r="L45" s="59" t="str">
        <f t="shared" si="7"/>
        <v>CROATIA INSURANCE - NON LIFE</v>
      </c>
      <c r="M45" s="59" t="str">
        <f t="shared" si="7"/>
        <v>ZOIL MAKEDONIJA, Bitola</v>
      </c>
      <c r="N45" s="60"/>
      <c r="O45" s="59" t="str">
        <f t="shared" ref="O45:T45" si="8">O4</f>
        <v>CROATIA INSURANCE - LIFE</v>
      </c>
      <c r="P45" s="59" t="str">
        <f t="shared" si="8"/>
        <v>GRAWE</v>
      </c>
      <c r="Q45" s="59" t="str">
        <f t="shared" si="8"/>
        <v>WINNER LIFE</v>
      </c>
      <c r="R45" s="59" t="str">
        <f t="shared" si="8"/>
        <v>UNIQA LIFE</v>
      </c>
      <c r="S45" s="59" t="str">
        <f t="shared" si="8"/>
        <v>TRIGLAV LIFE</v>
      </c>
      <c r="T45" s="59" t="str">
        <f t="shared" si="8"/>
        <v>PRVA LIFE JSC Skopje</v>
      </c>
      <c r="U45" s="61"/>
    </row>
    <row r="46" spans="1:22" s="5" customFormat="1" ht="14.25" customHeight="1" x14ac:dyDescent="0.25">
      <c r="A46" s="121" t="s">
        <v>94</v>
      </c>
      <c r="B46" s="122"/>
      <c r="C46" s="62">
        <f>C42/$N$42</f>
        <v>0.15128717723457058</v>
      </c>
      <c r="D46" s="62">
        <f>D42/$N$42</f>
        <v>0.12088650147324224</v>
      </c>
      <c r="E46" s="62">
        <f>E42/$N$42</f>
        <v>9.8922784279566245E-2</v>
      </c>
      <c r="F46" s="62">
        <f>F42/$N$42</f>
        <v>5.1763772096682703E-2</v>
      </c>
      <c r="G46" s="62">
        <f>G42/$N$42</f>
        <v>0.16015654466904117</v>
      </c>
      <c r="H46" s="62">
        <f>H42/$N$42</f>
        <v>4.8305975184742722E-2</v>
      </c>
      <c r="I46" s="62">
        <f>I42/$N$42</f>
        <v>0.12469424869327896</v>
      </c>
      <c r="J46" s="62">
        <f>J42/$N$42</f>
        <v>6.1675620342413716E-2</v>
      </c>
      <c r="K46" s="62">
        <f>K42/$N$42</f>
        <v>7.693175431407398E-2</v>
      </c>
      <c r="L46" s="62">
        <f>L42/$N$42</f>
        <v>0.10160723956665123</v>
      </c>
      <c r="M46" s="62">
        <f>M42/$N$42</f>
        <v>3.7683821457364418E-3</v>
      </c>
      <c r="N46" s="63"/>
      <c r="O46" s="62">
        <f>O42/$U$42</f>
        <v>0.28994280730457694</v>
      </c>
      <c r="P46" s="62">
        <f t="shared" ref="P46:T46" si="9">P42/$U$42</f>
        <v>0.1602407576172952</v>
      </c>
      <c r="Q46" s="62">
        <f t="shared" si="9"/>
        <v>0.20233461665228453</v>
      </c>
      <c r="R46" s="62">
        <f t="shared" si="9"/>
        <v>0.10252352812527915</v>
      </c>
      <c r="S46" s="62">
        <f t="shared" si="9"/>
        <v>0.23104053565841567</v>
      </c>
      <c r="T46" s="62">
        <f t="shared" si="9"/>
        <v>1.3917754642148512E-2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C4FE7-F5F4-44C4-A4EF-C8DCD38F63B9}">
  <dimension ref="A1:R54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30.85546875" style="64" customWidth="1"/>
    <col min="2" max="2" width="5.7109375" style="64" customWidth="1"/>
    <col min="3" max="4" width="21.42578125" style="65" customWidth="1"/>
    <col min="5" max="6" width="21.42578125" style="64" customWidth="1"/>
    <col min="7" max="7" width="15" style="64" customWidth="1"/>
    <col min="8" max="8" width="16.7109375" style="64" customWidth="1"/>
    <col min="9" max="9" width="20.140625" style="64" customWidth="1"/>
    <col min="10" max="10" width="13.140625" style="64" customWidth="1"/>
    <col min="11" max="12" width="22.140625" style="2" customWidth="1"/>
    <col min="13" max="13" width="14.85546875" style="2" customWidth="1"/>
    <col min="14" max="14" width="16.7109375" style="2" customWidth="1"/>
    <col min="15" max="15" width="24.5703125" style="64" customWidth="1"/>
    <col min="16" max="16" width="25.85546875" style="64" customWidth="1"/>
    <col min="17" max="17" width="19.140625" style="64" customWidth="1"/>
    <col min="18" max="18" width="18.28515625" style="64" customWidth="1"/>
    <col min="19" max="19" width="9.140625" style="64" customWidth="1"/>
    <col min="20" max="20" width="17.5703125" style="64" customWidth="1"/>
    <col min="21" max="21" width="19.42578125" style="64" customWidth="1"/>
    <col min="22" max="22" width="19" style="64" customWidth="1"/>
    <col min="23" max="23" width="15" style="64" customWidth="1"/>
    <col min="24" max="24" width="14.85546875" style="64" customWidth="1"/>
    <col min="25" max="25" width="20.42578125" style="64" customWidth="1"/>
    <col min="26" max="34" width="9.140625" style="64" customWidth="1"/>
    <col min="35" max="35" width="16.28515625" style="64" customWidth="1"/>
    <col min="36" max="42" width="9.140625" style="64" customWidth="1"/>
    <col min="43" max="43" width="12.85546875" style="64" customWidth="1"/>
    <col min="44" max="44" width="10.140625" style="64" customWidth="1"/>
    <col min="45" max="45" width="9.140625" style="64" customWidth="1"/>
    <col min="46" max="16384" width="9.140625" style="64"/>
  </cols>
  <sheetData>
    <row r="1" spans="1:6" s="5" customFormat="1" ht="15" customHeight="1" x14ac:dyDescent="0.25">
      <c r="B1" s="66"/>
      <c r="C1" s="66"/>
      <c r="D1" s="66"/>
      <c r="E1" s="66"/>
      <c r="F1" s="66"/>
    </row>
    <row r="2" spans="1:6" s="5" customFormat="1" ht="15" customHeight="1" x14ac:dyDescent="0.25">
      <c r="A2" s="67" t="s">
        <v>95</v>
      </c>
    </row>
    <row r="3" spans="1:6" s="5" customFormat="1" ht="15" customHeight="1" x14ac:dyDescent="0.25">
      <c r="A3" s="68"/>
      <c r="B3" s="69"/>
      <c r="C3" s="70"/>
      <c r="D3" s="70"/>
      <c r="E3" s="70"/>
      <c r="F3" s="71" t="s">
        <v>96</v>
      </c>
    </row>
    <row r="4" spans="1:6" s="5" customFormat="1" ht="66.75" customHeight="1" x14ac:dyDescent="0.25">
      <c r="A4" s="72" t="s">
        <v>97</v>
      </c>
      <c r="B4" s="73" t="s">
        <v>98</v>
      </c>
      <c r="C4" s="73" t="s">
        <v>99</v>
      </c>
      <c r="D4" s="73" t="s">
        <v>100</v>
      </c>
      <c r="E4" s="73" t="s">
        <v>101</v>
      </c>
      <c r="F4" s="74" t="s">
        <v>102</v>
      </c>
    </row>
    <row r="5" spans="1:6" s="5" customFormat="1" ht="14.25" customHeight="1" x14ac:dyDescent="0.25">
      <c r="A5" s="75"/>
      <c r="B5" s="76"/>
      <c r="C5" s="77">
        <v>1</v>
      </c>
      <c r="D5" s="77">
        <v>2</v>
      </c>
      <c r="E5" s="77">
        <v>3</v>
      </c>
      <c r="F5" s="78">
        <v>4</v>
      </c>
    </row>
    <row r="6" spans="1:6" s="5" customFormat="1" ht="15.6" customHeight="1" x14ac:dyDescent="0.25">
      <c r="A6" s="79" t="s">
        <v>103</v>
      </c>
      <c r="B6" s="80">
        <f t="shared" ref="B6:B25" si="0">ROW()-ROW($A$5)</f>
        <v>1</v>
      </c>
      <c r="C6" s="81">
        <f>SUM(C7:C17)</f>
        <v>11533063</v>
      </c>
      <c r="D6" s="81">
        <f>SUM(D7:D17)</f>
        <v>2897194</v>
      </c>
      <c r="E6" s="81">
        <f>SUM(E7:E17)</f>
        <v>8529449</v>
      </c>
      <c r="F6" s="82">
        <f>SUM(F7:F17)</f>
        <v>3003614</v>
      </c>
    </row>
    <row r="7" spans="1:6" x14ac:dyDescent="0.25">
      <c r="A7" s="83" t="s">
        <v>2</v>
      </c>
      <c r="B7" s="80">
        <f t="shared" si="0"/>
        <v>2</v>
      </c>
      <c r="C7" s="84">
        <v>1744805</v>
      </c>
      <c r="D7" s="84">
        <v>574085</v>
      </c>
      <c r="E7" s="84">
        <v>1230155</v>
      </c>
      <c r="F7" s="85">
        <f t="shared" ref="F7:F17" si="1">C7-E7</f>
        <v>514650</v>
      </c>
    </row>
    <row r="8" spans="1:6" s="5" customFormat="1" ht="15" customHeight="1" x14ac:dyDescent="0.25">
      <c r="A8" s="83" t="s">
        <v>3</v>
      </c>
      <c r="B8" s="80">
        <f t="shared" si="0"/>
        <v>3</v>
      </c>
      <c r="C8" s="84">
        <v>1394191</v>
      </c>
      <c r="D8" s="84">
        <v>413997</v>
      </c>
      <c r="E8" s="84">
        <v>988613</v>
      </c>
      <c r="F8" s="85">
        <f t="shared" si="1"/>
        <v>405578</v>
      </c>
    </row>
    <row r="9" spans="1:6" s="5" customFormat="1" ht="15" customHeight="1" x14ac:dyDescent="0.25">
      <c r="A9" s="83" t="s">
        <v>4</v>
      </c>
      <c r="B9" s="80">
        <f t="shared" si="0"/>
        <v>4</v>
      </c>
      <c r="C9" s="84">
        <v>1140882</v>
      </c>
      <c r="D9" s="84">
        <v>147808</v>
      </c>
      <c r="E9" s="84">
        <v>899451</v>
      </c>
      <c r="F9" s="85">
        <f t="shared" si="1"/>
        <v>241431</v>
      </c>
    </row>
    <row r="10" spans="1:6" s="5" customFormat="1" ht="15" customHeight="1" x14ac:dyDescent="0.25">
      <c r="A10" s="83" t="s">
        <v>5</v>
      </c>
      <c r="B10" s="80">
        <f t="shared" si="0"/>
        <v>5</v>
      </c>
      <c r="C10" s="84">
        <v>596995</v>
      </c>
      <c r="D10" s="84">
        <v>74622</v>
      </c>
      <c r="E10" s="84">
        <v>416871</v>
      </c>
      <c r="F10" s="85">
        <f t="shared" si="1"/>
        <v>180124</v>
      </c>
    </row>
    <row r="11" spans="1:6" s="5" customFormat="1" ht="15" customHeight="1" x14ac:dyDescent="0.25">
      <c r="A11" s="83" t="s">
        <v>7</v>
      </c>
      <c r="B11" s="80">
        <f t="shared" si="0"/>
        <v>6</v>
      </c>
      <c r="C11" s="84">
        <v>1847096</v>
      </c>
      <c r="D11" s="84">
        <v>976601</v>
      </c>
      <c r="E11" s="84">
        <v>1506146</v>
      </c>
      <c r="F11" s="85">
        <f t="shared" si="1"/>
        <v>340950</v>
      </c>
    </row>
    <row r="12" spans="1:6" s="5" customFormat="1" ht="15" customHeight="1" x14ac:dyDescent="0.25">
      <c r="A12" s="83" t="s">
        <v>8</v>
      </c>
      <c r="B12" s="80">
        <f t="shared" si="0"/>
        <v>7</v>
      </c>
      <c r="C12" s="84">
        <v>557116</v>
      </c>
      <c r="D12" s="84">
        <v>32064</v>
      </c>
      <c r="E12" s="84">
        <v>395419</v>
      </c>
      <c r="F12" s="85">
        <f t="shared" si="1"/>
        <v>161697</v>
      </c>
    </row>
    <row r="13" spans="1:6" s="5" customFormat="1" ht="15" customHeight="1" x14ac:dyDescent="0.25">
      <c r="A13" s="83" t="s">
        <v>9</v>
      </c>
      <c r="B13" s="80">
        <f t="shared" si="0"/>
        <v>8</v>
      </c>
      <c r="C13" s="84">
        <v>1438107</v>
      </c>
      <c r="D13" s="84">
        <v>243015</v>
      </c>
      <c r="E13" s="84">
        <v>1064531</v>
      </c>
      <c r="F13" s="85">
        <f t="shared" si="1"/>
        <v>373576</v>
      </c>
    </row>
    <row r="14" spans="1:6" s="5" customFormat="1" ht="15" customHeight="1" x14ac:dyDescent="0.25">
      <c r="A14" s="83" t="s">
        <v>10</v>
      </c>
      <c r="B14" s="80">
        <f t="shared" si="0"/>
        <v>9</v>
      </c>
      <c r="C14" s="84">
        <v>711309</v>
      </c>
      <c r="D14" s="84">
        <v>105192</v>
      </c>
      <c r="E14" s="84">
        <v>503308</v>
      </c>
      <c r="F14" s="85">
        <f t="shared" si="1"/>
        <v>208001</v>
      </c>
    </row>
    <row r="15" spans="1:6" s="5" customFormat="1" ht="15" customHeight="1" x14ac:dyDescent="0.25">
      <c r="A15" s="83" t="s">
        <v>11</v>
      </c>
      <c r="B15" s="80">
        <f t="shared" si="0"/>
        <v>10</v>
      </c>
      <c r="C15" s="84">
        <v>887258</v>
      </c>
      <c r="D15" s="84">
        <v>181407</v>
      </c>
      <c r="E15" s="84">
        <v>639894</v>
      </c>
      <c r="F15" s="85">
        <f t="shared" si="1"/>
        <v>247364</v>
      </c>
    </row>
    <row r="16" spans="1:6" s="5" customFormat="1" ht="15" customHeight="1" x14ac:dyDescent="0.25">
      <c r="A16" s="83" t="s">
        <v>12</v>
      </c>
      <c r="B16" s="80">
        <f t="shared" si="0"/>
        <v>11</v>
      </c>
      <c r="C16" s="84">
        <v>1171843</v>
      </c>
      <c r="D16" s="84">
        <v>121367</v>
      </c>
      <c r="E16" s="84">
        <v>851760</v>
      </c>
      <c r="F16" s="85">
        <f t="shared" si="1"/>
        <v>320083</v>
      </c>
    </row>
    <row r="17" spans="1:6" x14ac:dyDescent="0.25">
      <c r="A17" s="83" t="s">
        <v>13</v>
      </c>
      <c r="B17" s="80">
        <f t="shared" si="0"/>
        <v>12</v>
      </c>
      <c r="C17" s="84">
        <v>43461</v>
      </c>
      <c r="D17" s="84">
        <v>27036</v>
      </c>
      <c r="E17" s="84">
        <v>33301</v>
      </c>
      <c r="F17" s="85">
        <f t="shared" si="1"/>
        <v>10160</v>
      </c>
    </row>
    <row r="18" spans="1:6" s="5" customFormat="1" ht="15.6" customHeight="1" x14ac:dyDescent="0.25">
      <c r="A18" s="79" t="s">
        <v>104</v>
      </c>
      <c r="B18" s="80">
        <f t="shared" si="0"/>
        <v>13</v>
      </c>
      <c r="C18" s="81">
        <f>SUM(C19:C24)</f>
        <v>2272494</v>
      </c>
      <c r="D18" s="81">
        <f>SUM(D19:D24)</f>
        <v>38394</v>
      </c>
      <c r="E18" s="81">
        <f>SUM(E19:E24)</f>
        <v>1715775</v>
      </c>
      <c r="F18" s="82">
        <f>SUM(F19:F24)</f>
        <v>556719</v>
      </c>
    </row>
    <row r="19" spans="1:6" x14ac:dyDescent="0.25">
      <c r="A19" s="83" t="s">
        <v>15</v>
      </c>
      <c r="B19" s="80">
        <f t="shared" si="0"/>
        <v>14</v>
      </c>
      <c r="C19" s="84">
        <v>658893</v>
      </c>
      <c r="D19" s="84">
        <v>3567</v>
      </c>
      <c r="E19" s="84">
        <v>427896</v>
      </c>
      <c r="F19" s="85">
        <f t="shared" ref="F19:F24" si="2">C19-E19</f>
        <v>230997</v>
      </c>
    </row>
    <row r="20" spans="1:6" s="5" customFormat="1" ht="15" customHeight="1" x14ac:dyDescent="0.25">
      <c r="A20" s="83" t="s">
        <v>16</v>
      </c>
      <c r="B20" s="80">
        <f t="shared" si="0"/>
        <v>15</v>
      </c>
      <c r="C20" s="84">
        <v>364146</v>
      </c>
      <c r="D20" s="84">
        <v>19054</v>
      </c>
      <c r="E20" s="84">
        <v>290386</v>
      </c>
      <c r="F20" s="85">
        <f t="shared" si="2"/>
        <v>73760</v>
      </c>
    </row>
    <row r="21" spans="1:6" s="5" customFormat="1" ht="15" customHeight="1" x14ac:dyDescent="0.25">
      <c r="A21" s="83" t="s">
        <v>17</v>
      </c>
      <c r="B21" s="80">
        <f t="shared" si="0"/>
        <v>16</v>
      </c>
      <c r="C21" s="84">
        <v>459804</v>
      </c>
      <c r="D21" s="84">
        <v>7729</v>
      </c>
      <c r="E21" s="84">
        <v>367990</v>
      </c>
      <c r="F21" s="85">
        <f t="shared" si="2"/>
        <v>91814</v>
      </c>
    </row>
    <row r="22" spans="1:6" s="5" customFormat="1" ht="15" customHeight="1" x14ac:dyDescent="0.25">
      <c r="A22" s="83" t="s">
        <v>18</v>
      </c>
      <c r="B22" s="80">
        <f t="shared" si="0"/>
        <v>17</v>
      </c>
      <c r="C22" s="84">
        <v>232984</v>
      </c>
      <c r="D22" s="84">
        <v>4917</v>
      </c>
      <c r="E22" s="84">
        <v>189061</v>
      </c>
      <c r="F22" s="85">
        <f t="shared" si="2"/>
        <v>43923</v>
      </c>
    </row>
    <row r="23" spans="1:6" s="5" customFormat="1" ht="15" customHeight="1" x14ac:dyDescent="0.25">
      <c r="A23" s="83" t="s">
        <v>19</v>
      </c>
      <c r="B23" s="80">
        <f t="shared" si="0"/>
        <v>18</v>
      </c>
      <c r="C23" s="84">
        <v>525039</v>
      </c>
      <c r="D23" s="84">
        <v>2638</v>
      </c>
      <c r="E23" s="84">
        <v>427479</v>
      </c>
      <c r="F23" s="85">
        <f t="shared" si="2"/>
        <v>97560</v>
      </c>
    </row>
    <row r="24" spans="1:6" x14ac:dyDescent="0.25">
      <c r="A24" s="83" t="s">
        <v>20</v>
      </c>
      <c r="B24" s="80">
        <f t="shared" si="0"/>
        <v>19</v>
      </c>
      <c r="C24" s="84">
        <v>31628</v>
      </c>
      <c r="D24" s="84">
        <v>489</v>
      </c>
      <c r="E24" s="84">
        <v>12963</v>
      </c>
      <c r="F24" s="85">
        <f t="shared" si="2"/>
        <v>18665</v>
      </c>
    </row>
    <row r="25" spans="1:6" s="5" customFormat="1" ht="16.149999999999999" customHeight="1" x14ac:dyDescent="0.25">
      <c r="A25" s="79" t="s">
        <v>105</v>
      </c>
      <c r="B25" s="86">
        <f t="shared" si="0"/>
        <v>20</v>
      </c>
      <c r="C25" s="87">
        <f>C6+C18</f>
        <v>13805557</v>
      </c>
      <c r="D25" s="87">
        <f>D6+D18</f>
        <v>2935588</v>
      </c>
      <c r="E25" s="87">
        <f>E6+E18</f>
        <v>10245224</v>
      </c>
      <c r="F25" s="88">
        <f>F6+F18</f>
        <v>3560333</v>
      </c>
    </row>
    <row r="26" spans="1:6" s="5" customFormat="1" ht="96" customHeight="1" x14ac:dyDescent="0.25"/>
    <row r="27" spans="1:6" s="5" customFormat="1" ht="24" customHeight="1" x14ac:dyDescent="0.25"/>
    <row r="39" spans="9:18" s="65" customFormat="1" ht="15" customHeight="1" x14ac:dyDescent="0.25">
      <c r="I39" s="64"/>
      <c r="J39" s="64"/>
      <c r="K39" s="2"/>
      <c r="L39" s="2"/>
      <c r="M39" s="2"/>
      <c r="N39" s="2"/>
      <c r="O39" s="64"/>
      <c r="P39" s="64"/>
      <c r="Q39" s="64"/>
      <c r="R39" s="64"/>
    </row>
    <row r="40" spans="9:18" s="65" customFormat="1" ht="15" customHeight="1" x14ac:dyDescent="0.25">
      <c r="I40" s="64"/>
      <c r="J40" s="64"/>
      <c r="K40" s="2"/>
      <c r="L40" s="2"/>
      <c r="M40" s="2"/>
      <c r="N40" s="2"/>
      <c r="O40" s="64"/>
      <c r="P40" s="64"/>
      <c r="Q40" s="64"/>
      <c r="R40" s="64"/>
    </row>
    <row r="41" spans="9:18" s="65" customFormat="1" ht="15" customHeight="1" x14ac:dyDescent="0.25">
      <c r="I41" s="64"/>
      <c r="J41" s="64"/>
      <c r="K41" s="2"/>
      <c r="L41" s="2"/>
      <c r="M41" s="2"/>
      <c r="N41" s="2"/>
      <c r="O41" s="64"/>
      <c r="P41" s="64"/>
      <c r="Q41" s="64"/>
      <c r="R41" s="64"/>
    </row>
    <row r="42" spans="9:18" s="65" customFormat="1" ht="15" customHeight="1" x14ac:dyDescent="0.25">
      <c r="I42" s="64"/>
      <c r="J42" s="64"/>
      <c r="K42" s="2"/>
      <c r="L42" s="2"/>
      <c r="M42" s="2"/>
      <c r="N42" s="2"/>
      <c r="O42" s="64"/>
      <c r="P42" s="64"/>
      <c r="Q42" s="64"/>
      <c r="R42" s="64"/>
    </row>
    <row r="43" spans="9:18" s="65" customFormat="1" ht="15" customHeight="1" x14ac:dyDescent="0.25">
      <c r="I43" s="64"/>
      <c r="J43" s="64"/>
      <c r="K43" s="2"/>
      <c r="L43" s="2"/>
      <c r="M43" s="2"/>
      <c r="N43" s="2"/>
      <c r="O43" s="64"/>
      <c r="P43" s="64"/>
      <c r="Q43" s="64"/>
      <c r="R43" s="64"/>
    </row>
    <row r="44" spans="9:18" s="65" customFormat="1" ht="15" customHeight="1" x14ac:dyDescent="0.25">
      <c r="I44" s="64"/>
      <c r="J44" s="64"/>
      <c r="K44" s="2"/>
      <c r="L44" s="2"/>
      <c r="M44" s="2"/>
      <c r="N44" s="2"/>
      <c r="O44" s="64"/>
      <c r="P44" s="64"/>
      <c r="Q44" s="64"/>
      <c r="R44" s="64"/>
    </row>
    <row r="45" spans="9:18" s="65" customFormat="1" ht="15" customHeight="1" x14ac:dyDescent="0.25">
      <c r="I45" s="64"/>
      <c r="J45" s="64"/>
      <c r="K45" s="2"/>
      <c r="L45" s="2"/>
      <c r="M45" s="2"/>
      <c r="N45" s="2"/>
      <c r="O45" s="64"/>
      <c r="P45" s="64"/>
      <c r="Q45" s="64"/>
      <c r="R45" s="64"/>
    </row>
    <row r="46" spans="9:18" s="65" customFormat="1" ht="15" customHeight="1" x14ac:dyDescent="0.25">
      <c r="I46" s="64"/>
      <c r="J46" s="64"/>
      <c r="K46" s="2"/>
      <c r="L46" s="2"/>
      <c r="M46" s="2"/>
      <c r="N46" s="2"/>
      <c r="O46" s="64"/>
      <c r="P46" s="64"/>
      <c r="Q46" s="64"/>
      <c r="R46" s="64"/>
    </row>
    <row r="47" spans="9:18" s="65" customFormat="1" ht="15" customHeight="1" x14ac:dyDescent="0.25">
      <c r="I47" s="64"/>
      <c r="J47" s="64"/>
      <c r="K47" s="2"/>
      <c r="L47" s="2"/>
      <c r="M47" s="2"/>
      <c r="N47" s="2"/>
      <c r="O47" s="64"/>
      <c r="P47" s="64"/>
      <c r="Q47" s="64"/>
      <c r="R47" s="64"/>
    </row>
    <row r="48" spans="9:18" s="65" customFormat="1" ht="15" customHeight="1" x14ac:dyDescent="0.25">
      <c r="I48" s="64"/>
      <c r="J48" s="64"/>
      <c r="K48" s="2"/>
      <c r="L48" s="2"/>
      <c r="M48" s="2"/>
      <c r="N48" s="2"/>
      <c r="O48" s="64"/>
      <c r="P48" s="64"/>
      <c r="Q48" s="64"/>
      <c r="R48" s="64"/>
    </row>
    <row r="49" spans="9:18" s="65" customFormat="1" ht="15" customHeight="1" x14ac:dyDescent="0.25">
      <c r="I49" s="64"/>
      <c r="J49" s="64"/>
      <c r="K49" s="2"/>
      <c r="L49" s="2"/>
      <c r="M49" s="2"/>
      <c r="N49" s="2"/>
      <c r="O49" s="64"/>
      <c r="P49" s="64"/>
      <c r="Q49" s="64"/>
      <c r="R49" s="64"/>
    </row>
    <row r="50" spans="9:18" s="65" customFormat="1" ht="15" customHeight="1" x14ac:dyDescent="0.25">
      <c r="I50" s="64"/>
      <c r="J50" s="64"/>
      <c r="K50" s="2"/>
      <c r="L50" s="2"/>
      <c r="M50" s="2"/>
      <c r="N50" s="2"/>
      <c r="O50" s="64"/>
      <c r="P50" s="64"/>
      <c r="Q50" s="64"/>
      <c r="R50" s="64"/>
    </row>
    <row r="51" spans="9:18" s="65" customFormat="1" ht="15" customHeight="1" x14ac:dyDescent="0.25">
      <c r="I51" s="64"/>
      <c r="J51" s="64"/>
      <c r="K51" s="2"/>
      <c r="L51" s="2"/>
      <c r="M51" s="2"/>
      <c r="N51" s="2"/>
      <c r="O51" s="64"/>
      <c r="P51" s="64"/>
      <c r="Q51" s="64"/>
      <c r="R51" s="64"/>
    </row>
    <row r="52" spans="9:18" s="65" customFormat="1" ht="15" customHeight="1" x14ac:dyDescent="0.25">
      <c r="I52" s="64"/>
      <c r="J52" s="64"/>
      <c r="K52" s="2"/>
      <c r="L52" s="2"/>
      <c r="M52" s="2"/>
      <c r="N52" s="2"/>
      <c r="O52" s="64"/>
      <c r="P52" s="64"/>
      <c r="Q52" s="64"/>
      <c r="R52" s="64"/>
    </row>
    <row r="53" spans="9:18" s="65" customFormat="1" ht="15" customHeight="1" x14ac:dyDescent="0.25">
      <c r="I53" s="64"/>
      <c r="J53" s="64"/>
      <c r="K53" s="2"/>
      <c r="L53" s="2"/>
      <c r="M53" s="2"/>
      <c r="N53" s="2"/>
      <c r="O53" s="64"/>
      <c r="P53" s="64"/>
      <c r="Q53" s="64"/>
      <c r="R53" s="64"/>
    </row>
    <row r="54" spans="9:18" s="65" customFormat="1" ht="15" customHeight="1" x14ac:dyDescent="0.25">
      <c r="I54" s="64"/>
      <c r="J54" s="64"/>
      <c r="K54" s="2"/>
      <c r="L54" s="2"/>
      <c r="M54" s="2"/>
      <c r="N54" s="2"/>
      <c r="O54" s="64"/>
      <c r="P54" s="64"/>
      <c r="Q54" s="64"/>
      <c r="R54" s="64"/>
    </row>
  </sheetData>
  <phoneticPr fontId="0" type="noConversion"/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4371-01EA-4BDE-9EB1-2CBDFA8C73E1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4" customWidth="1"/>
    <col min="2" max="2" width="6.140625" style="64" customWidth="1"/>
    <col min="3" max="3" width="17.85546875" style="65" customWidth="1"/>
    <col min="4" max="6" width="17.85546875" style="64" customWidth="1"/>
    <col min="7" max="7" width="9.140625" style="64" customWidth="1"/>
    <col min="8" max="16384" width="9.140625" style="64"/>
  </cols>
  <sheetData>
    <row r="1" spans="1:6" s="5" customFormat="1" ht="13.5" customHeight="1" x14ac:dyDescent="0.25">
      <c r="A1" s="89"/>
      <c r="B1" s="89"/>
      <c r="C1" s="89"/>
      <c r="D1" s="89"/>
      <c r="E1" s="89"/>
      <c r="F1" s="89"/>
    </row>
    <row r="2" spans="1:6" s="5" customFormat="1" ht="13.5" customHeight="1" x14ac:dyDescent="0.25">
      <c r="A2" s="67" t="s">
        <v>106</v>
      </c>
      <c r="B2" s="90"/>
      <c r="C2" s="90"/>
      <c r="D2" s="90"/>
      <c r="E2" s="90"/>
      <c r="F2" s="90"/>
    </row>
    <row r="3" spans="1:6" s="5" customFormat="1" ht="13.5" customHeight="1" x14ac:dyDescent="0.25">
      <c r="A3" s="91"/>
      <c r="B3" s="69"/>
      <c r="C3" s="70"/>
      <c r="D3" s="70"/>
      <c r="E3" s="70"/>
      <c r="F3" s="71" t="s">
        <v>96</v>
      </c>
    </row>
    <row r="4" spans="1:6" s="5" customFormat="1" ht="66.75" customHeight="1" x14ac:dyDescent="0.25">
      <c r="A4" s="72" t="s">
        <v>97</v>
      </c>
      <c r="B4" s="73" t="s">
        <v>98</v>
      </c>
      <c r="C4" s="73" t="s">
        <v>99</v>
      </c>
      <c r="D4" s="73" t="s">
        <v>100</v>
      </c>
      <c r="E4" s="73" t="s">
        <v>101</v>
      </c>
      <c r="F4" s="74" t="s">
        <v>102</v>
      </c>
    </row>
    <row r="5" spans="1:6" s="5" customFormat="1" ht="14.25" customHeight="1" x14ac:dyDescent="0.25">
      <c r="A5" s="75"/>
      <c r="B5" s="76"/>
      <c r="C5" s="77">
        <v>1</v>
      </c>
      <c r="D5" s="77">
        <v>2</v>
      </c>
      <c r="E5" s="77">
        <v>3</v>
      </c>
      <c r="F5" s="78">
        <v>4</v>
      </c>
    </row>
    <row r="6" spans="1:6" x14ac:dyDescent="0.25">
      <c r="A6" s="92" t="s">
        <v>23</v>
      </c>
      <c r="B6" s="80">
        <v>1</v>
      </c>
      <c r="C6" s="93">
        <v>689263</v>
      </c>
      <c r="D6" s="93">
        <v>19788</v>
      </c>
      <c r="E6" s="93">
        <v>490638</v>
      </c>
      <c r="F6" s="94">
        <f t="shared" ref="F6:F30" si="0">C6-E6</f>
        <v>198625</v>
      </c>
    </row>
    <row r="7" spans="1:6" x14ac:dyDescent="0.25">
      <c r="A7" s="92" t="s">
        <v>25</v>
      </c>
      <c r="B7" s="80">
        <v>2</v>
      </c>
      <c r="C7" s="93">
        <v>1208786</v>
      </c>
      <c r="D7" s="93">
        <v>37874</v>
      </c>
      <c r="E7" s="93">
        <v>888219</v>
      </c>
      <c r="F7" s="94">
        <f t="shared" si="0"/>
        <v>320567</v>
      </c>
    </row>
    <row r="8" spans="1:6" x14ac:dyDescent="0.25">
      <c r="A8" s="92" t="s">
        <v>27</v>
      </c>
      <c r="B8" s="80">
        <v>3</v>
      </c>
      <c r="C8" s="93">
        <v>1120169</v>
      </c>
      <c r="D8" s="93">
        <v>59748</v>
      </c>
      <c r="E8" s="93">
        <v>811668</v>
      </c>
      <c r="F8" s="94">
        <f t="shared" si="0"/>
        <v>308501</v>
      </c>
    </row>
    <row r="9" spans="1:6" x14ac:dyDescent="0.25">
      <c r="A9" s="92" t="s">
        <v>29</v>
      </c>
      <c r="B9" s="80">
        <v>4</v>
      </c>
      <c r="C9" s="93">
        <v>0</v>
      </c>
      <c r="D9" s="93">
        <v>0</v>
      </c>
      <c r="E9" s="93">
        <v>0</v>
      </c>
      <c r="F9" s="94">
        <f t="shared" si="0"/>
        <v>0</v>
      </c>
    </row>
    <row r="10" spans="1:6" x14ac:dyDescent="0.25">
      <c r="A10" s="92" t="s">
        <v>31</v>
      </c>
      <c r="B10" s="80">
        <v>5</v>
      </c>
      <c r="C10" s="93">
        <v>77812</v>
      </c>
      <c r="D10" s="93">
        <v>77476</v>
      </c>
      <c r="E10" s="93">
        <v>58280</v>
      </c>
      <c r="F10" s="94">
        <f t="shared" si="0"/>
        <v>19532</v>
      </c>
    </row>
    <row r="11" spans="1:6" x14ac:dyDescent="0.25">
      <c r="A11" s="92" t="s">
        <v>33</v>
      </c>
      <c r="B11" s="80">
        <v>6</v>
      </c>
      <c r="C11" s="93">
        <v>2109</v>
      </c>
      <c r="D11" s="93">
        <v>83</v>
      </c>
      <c r="E11" s="93">
        <v>1610</v>
      </c>
      <c r="F11" s="94">
        <f t="shared" si="0"/>
        <v>499</v>
      </c>
    </row>
    <row r="12" spans="1:6" x14ac:dyDescent="0.25">
      <c r="A12" s="92" t="s">
        <v>35</v>
      </c>
      <c r="B12" s="80">
        <v>7</v>
      </c>
      <c r="C12" s="93">
        <v>90302</v>
      </c>
      <c r="D12" s="93">
        <v>46286</v>
      </c>
      <c r="E12" s="93">
        <v>65033</v>
      </c>
      <c r="F12" s="94">
        <f t="shared" si="0"/>
        <v>25269</v>
      </c>
    </row>
    <row r="13" spans="1:6" x14ac:dyDescent="0.25">
      <c r="A13" s="92" t="s">
        <v>107</v>
      </c>
      <c r="B13" s="80">
        <v>8</v>
      </c>
      <c r="C13" s="93">
        <v>1158938</v>
      </c>
      <c r="D13" s="93">
        <v>837067</v>
      </c>
      <c r="E13" s="93">
        <v>859604</v>
      </c>
      <c r="F13" s="94">
        <f t="shared" si="0"/>
        <v>299334</v>
      </c>
    </row>
    <row r="14" spans="1:6" x14ac:dyDescent="0.25">
      <c r="A14" s="92" t="s">
        <v>108</v>
      </c>
      <c r="B14" s="80">
        <v>9</v>
      </c>
      <c r="C14" s="93">
        <v>1415320</v>
      </c>
      <c r="D14" s="93">
        <v>835472</v>
      </c>
      <c r="E14" s="93">
        <v>1022350</v>
      </c>
      <c r="F14" s="94">
        <f t="shared" si="0"/>
        <v>392970</v>
      </c>
    </row>
    <row r="15" spans="1:6" x14ac:dyDescent="0.25">
      <c r="A15" s="92" t="s">
        <v>47</v>
      </c>
      <c r="B15" s="80">
        <v>10</v>
      </c>
      <c r="C15" s="93">
        <v>4835805</v>
      </c>
      <c r="D15" s="93">
        <v>574064</v>
      </c>
      <c r="E15" s="93">
        <v>3671816</v>
      </c>
      <c r="F15" s="94">
        <f t="shared" si="0"/>
        <v>1163989</v>
      </c>
    </row>
    <row r="16" spans="1:6" x14ac:dyDescent="0.25">
      <c r="A16" s="92" t="s">
        <v>109</v>
      </c>
      <c r="B16" s="80">
        <v>11</v>
      </c>
      <c r="C16" s="93">
        <v>11821</v>
      </c>
      <c r="D16" s="93">
        <v>10901</v>
      </c>
      <c r="E16" s="93">
        <v>8924</v>
      </c>
      <c r="F16" s="94">
        <f t="shared" si="0"/>
        <v>2897</v>
      </c>
    </row>
    <row r="17" spans="1:6" x14ac:dyDescent="0.25">
      <c r="A17" s="92" t="s">
        <v>57</v>
      </c>
      <c r="B17" s="80">
        <v>12</v>
      </c>
      <c r="C17" s="93">
        <v>5677</v>
      </c>
      <c r="D17" s="93">
        <v>27</v>
      </c>
      <c r="E17" s="93">
        <v>4232</v>
      </c>
      <c r="F17" s="94">
        <f t="shared" si="0"/>
        <v>1445</v>
      </c>
    </row>
    <row r="18" spans="1:6" x14ac:dyDescent="0.25">
      <c r="A18" s="92" t="s">
        <v>59</v>
      </c>
      <c r="B18" s="80">
        <v>13</v>
      </c>
      <c r="C18" s="93">
        <v>397797</v>
      </c>
      <c r="D18" s="93">
        <v>281760</v>
      </c>
      <c r="E18" s="93">
        <v>306378</v>
      </c>
      <c r="F18" s="94">
        <f t="shared" si="0"/>
        <v>91419</v>
      </c>
    </row>
    <row r="19" spans="1:6" x14ac:dyDescent="0.25">
      <c r="A19" s="92" t="s">
        <v>61</v>
      </c>
      <c r="B19" s="80">
        <v>14</v>
      </c>
      <c r="C19" s="93">
        <v>149493</v>
      </c>
      <c r="D19" s="93">
        <v>21106</v>
      </c>
      <c r="E19" s="93">
        <v>101041</v>
      </c>
      <c r="F19" s="94">
        <f t="shared" si="0"/>
        <v>48452</v>
      </c>
    </row>
    <row r="20" spans="1:6" x14ac:dyDescent="0.25">
      <c r="A20" s="92" t="s">
        <v>63</v>
      </c>
      <c r="B20" s="80">
        <v>15</v>
      </c>
      <c r="C20" s="93">
        <v>617</v>
      </c>
      <c r="D20" s="93">
        <v>-32</v>
      </c>
      <c r="E20" s="93">
        <v>441</v>
      </c>
      <c r="F20" s="94">
        <f t="shared" si="0"/>
        <v>176</v>
      </c>
    </row>
    <row r="21" spans="1:6" x14ac:dyDescent="0.25">
      <c r="A21" s="92" t="s">
        <v>65</v>
      </c>
      <c r="B21" s="80">
        <v>16</v>
      </c>
      <c r="C21" s="93">
        <v>101508</v>
      </c>
      <c r="D21" s="93">
        <v>89598</v>
      </c>
      <c r="E21" s="93">
        <v>77963</v>
      </c>
      <c r="F21" s="94">
        <f t="shared" si="0"/>
        <v>23545</v>
      </c>
    </row>
    <row r="22" spans="1:6" x14ac:dyDescent="0.25">
      <c r="A22" s="92" t="s">
        <v>67</v>
      </c>
      <c r="B22" s="80">
        <v>17</v>
      </c>
      <c r="C22" s="93">
        <v>1</v>
      </c>
      <c r="D22" s="93">
        <v>0</v>
      </c>
      <c r="E22" s="93">
        <v>1</v>
      </c>
      <c r="F22" s="94">
        <f t="shared" si="0"/>
        <v>0</v>
      </c>
    </row>
    <row r="23" spans="1:6" x14ac:dyDescent="0.25">
      <c r="A23" s="92" t="s">
        <v>110</v>
      </c>
      <c r="B23" s="80">
        <v>18</v>
      </c>
      <c r="C23" s="93">
        <v>267649</v>
      </c>
      <c r="D23" s="93">
        <v>5975</v>
      </c>
      <c r="E23" s="93">
        <v>161251</v>
      </c>
      <c r="F23" s="94">
        <f t="shared" si="0"/>
        <v>106398</v>
      </c>
    </row>
    <row r="24" spans="1:6" x14ac:dyDescent="0.25">
      <c r="A24" s="92" t="s">
        <v>72</v>
      </c>
      <c r="B24" s="80">
        <v>19</v>
      </c>
      <c r="C24" s="93">
        <v>1568117</v>
      </c>
      <c r="D24" s="93">
        <v>32752</v>
      </c>
      <c r="E24" s="93">
        <v>1193795</v>
      </c>
      <c r="F24" s="94">
        <f t="shared" si="0"/>
        <v>374322</v>
      </c>
    </row>
    <row r="25" spans="1:6" x14ac:dyDescent="0.25">
      <c r="A25" s="92" t="s">
        <v>80</v>
      </c>
      <c r="B25" s="80">
        <v>20</v>
      </c>
      <c r="C25" s="93">
        <v>0</v>
      </c>
      <c r="D25" s="93">
        <v>0</v>
      </c>
      <c r="E25" s="93">
        <v>839</v>
      </c>
      <c r="F25" s="94">
        <f t="shared" si="0"/>
        <v>-839</v>
      </c>
    </row>
    <row r="26" spans="1:6" x14ac:dyDescent="0.25">
      <c r="A26" s="92" t="s">
        <v>82</v>
      </c>
      <c r="B26" s="80">
        <v>21</v>
      </c>
      <c r="C26" s="93">
        <v>704378</v>
      </c>
      <c r="D26" s="93">
        <v>5642</v>
      </c>
      <c r="E26" s="93">
        <v>521142</v>
      </c>
      <c r="F26" s="94">
        <f t="shared" si="0"/>
        <v>183236</v>
      </c>
    </row>
    <row r="27" spans="1:6" x14ac:dyDescent="0.25">
      <c r="A27" s="92" t="s">
        <v>84</v>
      </c>
      <c r="B27" s="80">
        <v>22</v>
      </c>
      <c r="C27" s="93">
        <v>0</v>
      </c>
      <c r="D27" s="93">
        <v>0</v>
      </c>
      <c r="E27" s="93">
        <v>0</v>
      </c>
      <c r="F27" s="94">
        <f t="shared" si="0"/>
        <v>0</v>
      </c>
    </row>
    <row r="28" spans="1:6" x14ac:dyDescent="0.25">
      <c r="A28" s="92" t="s">
        <v>86</v>
      </c>
      <c r="B28" s="80">
        <v>23</v>
      </c>
      <c r="C28" s="93">
        <v>0</v>
      </c>
      <c r="D28" s="93">
        <v>0</v>
      </c>
      <c r="E28" s="93">
        <v>0</v>
      </c>
      <c r="F28" s="94">
        <f t="shared" si="0"/>
        <v>0</v>
      </c>
    </row>
    <row r="29" spans="1:6" x14ac:dyDescent="0.25">
      <c r="A29" s="92" t="s">
        <v>111</v>
      </c>
      <c r="B29" s="80">
        <v>24</v>
      </c>
      <c r="C29" s="93">
        <v>0</v>
      </c>
      <c r="D29" s="93">
        <v>0</v>
      </c>
      <c r="E29" s="93">
        <v>0</v>
      </c>
      <c r="F29" s="94">
        <f t="shared" si="0"/>
        <v>0</v>
      </c>
    </row>
    <row r="30" spans="1:6" x14ac:dyDescent="0.25">
      <c r="A30" s="92" t="s">
        <v>112</v>
      </c>
      <c r="B30" s="80">
        <v>25</v>
      </c>
      <c r="C30" s="93">
        <v>0</v>
      </c>
      <c r="D30" s="93">
        <v>0</v>
      </c>
      <c r="E30" s="93">
        <v>0</v>
      </c>
      <c r="F30" s="94">
        <f t="shared" si="0"/>
        <v>0</v>
      </c>
    </row>
    <row r="31" spans="1:6" s="5" customFormat="1" ht="16.149999999999999" customHeight="1" x14ac:dyDescent="0.25">
      <c r="A31" s="95" t="s">
        <v>22</v>
      </c>
      <c r="B31" s="86" t="s">
        <v>93</v>
      </c>
      <c r="C31" s="87">
        <f>SUM(C6:C30)</f>
        <v>13805562</v>
      </c>
      <c r="D31" s="87">
        <f>SUM(D6:D30)</f>
        <v>2935587</v>
      </c>
      <c r="E31" s="87">
        <f>SUM(E6:E30)</f>
        <v>10245225</v>
      </c>
      <c r="F31" s="88">
        <f>SUM(F6:F30)</f>
        <v>3560337</v>
      </c>
    </row>
    <row r="32" spans="1:6" s="65" customFormat="1" ht="15" customHeight="1" x14ac:dyDescent="0.2">
      <c r="A32" s="64"/>
      <c r="B32" s="96"/>
      <c r="D32" s="64"/>
      <c r="E32" s="64"/>
      <c r="F32" s="64"/>
    </row>
    <row r="33" spans="1:6" s="65" customFormat="1" ht="15" customHeight="1" x14ac:dyDescent="0.25">
      <c r="A33" s="64"/>
      <c r="B33" s="64"/>
      <c r="D33" s="64"/>
      <c r="E33" s="64"/>
      <c r="F33" s="64"/>
    </row>
    <row r="34" spans="1:6" s="65" customFormat="1" ht="15" customHeight="1" x14ac:dyDescent="0.25">
      <c r="A34" s="64"/>
      <c r="B34" s="64"/>
      <c r="D34" s="64"/>
      <c r="E34" s="64"/>
      <c r="F34" s="64"/>
    </row>
    <row r="35" spans="1:6" s="65" customFormat="1" ht="15" customHeight="1" x14ac:dyDescent="0.25">
      <c r="A35" s="64"/>
      <c r="B35" s="64"/>
      <c r="D35" s="64"/>
      <c r="E35" s="64"/>
      <c r="F35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BC48-7729-4BB3-8655-BFB91F4CAA8F}">
  <dimension ref="A1:W59"/>
  <sheetViews>
    <sheetView showGridLines="0" zoomScale="80" zoomScaleNormal="80" workbookViewId="0">
      <selection activeCell="R45" sqref="R45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113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10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10" t="s">
        <v>21</v>
      </c>
      <c r="V4" s="11" t="s">
        <v>22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23</v>
      </c>
      <c r="B6" s="18" t="s">
        <v>24</v>
      </c>
      <c r="C6" s="19">
        <v>78274</v>
      </c>
      <c r="D6" s="19">
        <v>40217</v>
      </c>
      <c r="E6" s="19">
        <v>125051</v>
      </c>
      <c r="F6" s="19">
        <v>21662</v>
      </c>
      <c r="G6" s="19">
        <v>44022</v>
      </c>
      <c r="H6" s="19">
        <v>56633</v>
      </c>
      <c r="I6" s="19">
        <v>82726</v>
      </c>
      <c r="J6" s="19">
        <v>52634</v>
      </c>
      <c r="K6" s="19">
        <v>52402</v>
      </c>
      <c r="L6" s="19">
        <v>99528</v>
      </c>
      <c r="M6" s="19">
        <v>4182</v>
      </c>
      <c r="N6" s="20">
        <f>SUM(C6:M6)</f>
        <v>657331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657331</v>
      </c>
    </row>
    <row r="7" spans="1:23" s="5" customFormat="1" ht="14.25" customHeight="1" x14ac:dyDescent="0.25">
      <c r="A7" s="17" t="s">
        <v>25</v>
      </c>
      <c r="B7" s="18" t="s">
        <v>26</v>
      </c>
      <c r="C7" s="19">
        <v>969</v>
      </c>
      <c r="D7" s="19">
        <v>16909</v>
      </c>
      <c r="E7" s="19">
        <v>10105</v>
      </c>
      <c r="F7" s="19">
        <v>68</v>
      </c>
      <c r="G7" s="19">
        <v>970</v>
      </c>
      <c r="H7" s="19">
        <v>0</v>
      </c>
      <c r="I7" s="19">
        <v>694</v>
      </c>
      <c r="J7" s="19">
        <v>0</v>
      </c>
      <c r="K7" s="19">
        <v>5724</v>
      </c>
      <c r="L7" s="19">
        <v>1752</v>
      </c>
      <c r="M7" s="19">
        <v>0</v>
      </c>
      <c r="N7" s="23">
        <f>SUM(C7:M7)</f>
        <v>37191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37191</v>
      </c>
    </row>
    <row r="8" spans="1:23" s="5" customFormat="1" ht="14.25" customHeight="1" x14ac:dyDescent="0.25">
      <c r="A8" s="17" t="s">
        <v>27</v>
      </c>
      <c r="B8" s="18" t="s">
        <v>28</v>
      </c>
      <c r="C8" s="19">
        <v>5444</v>
      </c>
      <c r="D8" s="19">
        <v>5607</v>
      </c>
      <c r="E8" s="19">
        <v>6939</v>
      </c>
      <c r="F8" s="19">
        <v>8705</v>
      </c>
      <c r="G8" s="19">
        <v>4276</v>
      </c>
      <c r="H8" s="19">
        <v>984</v>
      </c>
      <c r="I8" s="19">
        <v>2991</v>
      </c>
      <c r="J8" s="19">
        <v>4740</v>
      </c>
      <c r="K8" s="19">
        <v>3350</v>
      </c>
      <c r="L8" s="19">
        <v>3504</v>
      </c>
      <c r="M8" s="19">
        <v>127</v>
      </c>
      <c r="N8" s="23">
        <f>SUM(C8:M8)</f>
        <v>46667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46667</v>
      </c>
    </row>
    <row r="9" spans="1:23" s="5" customFormat="1" ht="14.25" customHeight="1" x14ac:dyDescent="0.25">
      <c r="A9" s="17" t="s">
        <v>29</v>
      </c>
      <c r="B9" s="18" t="s">
        <v>30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31</v>
      </c>
      <c r="B10" s="18" t="s">
        <v>32</v>
      </c>
      <c r="C10" s="19">
        <v>0</v>
      </c>
      <c r="D10" s="19">
        <v>0</v>
      </c>
      <c r="E10" s="19">
        <v>0</v>
      </c>
      <c r="F10" s="19">
        <v>0</v>
      </c>
      <c r="G10" s="19">
        <v>6</v>
      </c>
      <c r="H10" s="19">
        <v>0</v>
      </c>
      <c r="I10" s="19">
        <v>0</v>
      </c>
      <c r="J10" s="19">
        <v>2</v>
      </c>
      <c r="K10" s="19">
        <v>0</v>
      </c>
      <c r="L10" s="19">
        <v>1</v>
      </c>
      <c r="M10" s="19">
        <v>0</v>
      </c>
      <c r="N10" s="23">
        <f>SUM(C10:M10)</f>
        <v>9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9</v>
      </c>
    </row>
    <row r="11" spans="1:23" s="5" customFormat="1" ht="14.25" customHeight="1" x14ac:dyDescent="0.25">
      <c r="A11" s="17" t="s">
        <v>33</v>
      </c>
      <c r="B11" s="18" t="s">
        <v>34</v>
      </c>
      <c r="C11" s="19">
        <v>6</v>
      </c>
      <c r="D11" s="19">
        <v>4</v>
      </c>
      <c r="E11" s="19">
        <v>23</v>
      </c>
      <c r="F11" s="19">
        <v>1</v>
      </c>
      <c r="G11" s="19">
        <v>1</v>
      </c>
      <c r="H11" s="19">
        <v>0</v>
      </c>
      <c r="I11" s="19">
        <v>3</v>
      </c>
      <c r="J11" s="19">
        <v>14</v>
      </c>
      <c r="K11" s="19">
        <v>2</v>
      </c>
      <c r="L11" s="19">
        <v>0</v>
      </c>
      <c r="M11" s="19">
        <v>0</v>
      </c>
      <c r="N11" s="23">
        <f>SUM(C11:M11)</f>
        <v>54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54</v>
      </c>
    </row>
    <row r="12" spans="1:23" s="5" customFormat="1" ht="14.25" customHeight="1" x14ac:dyDescent="0.25">
      <c r="A12" s="17" t="s">
        <v>35</v>
      </c>
      <c r="B12" s="18" t="s">
        <v>36</v>
      </c>
      <c r="C12" s="19">
        <v>169</v>
      </c>
      <c r="D12" s="19">
        <v>531</v>
      </c>
      <c r="E12" s="19">
        <v>203</v>
      </c>
      <c r="F12" s="19">
        <v>215</v>
      </c>
      <c r="G12" s="19">
        <v>416</v>
      </c>
      <c r="H12" s="19">
        <v>0</v>
      </c>
      <c r="I12" s="19">
        <v>143</v>
      </c>
      <c r="J12" s="19">
        <v>147</v>
      </c>
      <c r="K12" s="19">
        <v>162</v>
      </c>
      <c r="L12" s="19">
        <v>19</v>
      </c>
      <c r="M12" s="19">
        <v>0</v>
      </c>
      <c r="N12" s="23">
        <f>SUM(C12:M12)</f>
        <v>2005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2005</v>
      </c>
    </row>
    <row r="13" spans="1:23" s="5" customFormat="1" ht="14.25" customHeight="1" x14ac:dyDescent="0.25">
      <c r="A13" s="17" t="s">
        <v>37</v>
      </c>
      <c r="B13" s="18" t="s">
        <v>38</v>
      </c>
      <c r="C13" s="19">
        <v>12179</v>
      </c>
      <c r="D13" s="19">
        <v>16292</v>
      </c>
      <c r="E13" s="19">
        <v>20657</v>
      </c>
      <c r="F13" s="19">
        <v>4632</v>
      </c>
      <c r="G13" s="19">
        <v>11213</v>
      </c>
      <c r="H13" s="19">
        <v>828</v>
      </c>
      <c r="I13" s="19">
        <v>4044</v>
      </c>
      <c r="J13" s="19">
        <v>5810</v>
      </c>
      <c r="K13" s="19">
        <v>8071</v>
      </c>
      <c r="L13" s="19">
        <v>17285</v>
      </c>
      <c r="M13" s="19">
        <v>30</v>
      </c>
      <c r="N13" s="23">
        <f>SUM(C13:M13)</f>
        <v>101041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101041</v>
      </c>
    </row>
    <row r="14" spans="1:23" s="5" customFormat="1" ht="14.25" customHeight="1" x14ac:dyDescent="0.25">
      <c r="A14" s="17" t="s">
        <v>39</v>
      </c>
      <c r="B14" s="18" t="s">
        <v>40</v>
      </c>
      <c r="C14" s="19">
        <v>13336</v>
      </c>
      <c r="D14" s="19">
        <v>18924</v>
      </c>
      <c r="E14" s="19">
        <v>35183</v>
      </c>
      <c r="F14" s="19">
        <v>1674</v>
      </c>
      <c r="G14" s="19">
        <v>9766</v>
      </c>
      <c r="H14" s="19">
        <v>522</v>
      </c>
      <c r="I14" s="19">
        <v>2276</v>
      </c>
      <c r="J14" s="19">
        <v>2849</v>
      </c>
      <c r="K14" s="19">
        <v>8286</v>
      </c>
      <c r="L14" s="19">
        <v>15590</v>
      </c>
      <c r="M14" s="19">
        <v>22</v>
      </c>
      <c r="N14" s="23">
        <f>SUM(C14:M14)</f>
        <v>108428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108428</v>
      </c>
    </row>
    <row r="15" spans="1:23" s="5" customFormat="1" ht="14.25" customHeight="1" x14ac:dyDescent="0.25">
      <c r="A15" s="17" t="s">
        <v>41</v>
      </c>
      <c r="B15" s="18" t="s">
        <v>42</v>
      </c>
      <c r="C15" s="19">
        <v>13338</v>
      </c>
      <c r="D15" s="19">
        <v>18924</v>
      </c>
      <c r="E15" s="19">
        <v>35494</v>
      </c>
      <c r="F15" s="19">
        <v>5027</v>
      </c>
      <c r="G15" s="19">
        <v>11580</v>
      </c>
      <c r="H15" s="19">
        <v>1350</v>
      </c>
      <c r="I15" s="19">
        <v>4747</v>
      </c>
      <c r="J15" s="19">
        <v>6424</v>
      </c>
      <c r="K15" s="19">
        <v>8455</v>
      </c>
      <c r="L15" s="19">
        <v>32726</v>
      </c>
      <c r="M15" s="19">
        <v>33</v>
      </c>
      <c r="N15" s="23">
        <f>SUM(C15:M15)</f>
        <v>138098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138098</v>
      </c>
    </row>
    <row r="16" spans="1:23" s="5" customFormat="1" ht="14.25" customHeight="1" x14ac:dyDescent="0.25">
      <c r="A16" s="27" t="s">
        <v>43</v>
      </c>
      <c r="B16" s="28" t="s">
        <v>44</v>
      </c>
      <c r="C16" s="29">
        <v>9566</v>
      </c>
      <c r="D16" s="29">
        <v>15500</v>
      </c>
      <c r="E16" s="29">
        <v>30986</v>
      </c>
      <c r="F16" s="29">
        <v>3405</v>
      </c>
      <c r="G16" s="29">
        <v>9216</v>
      </c>
      <c r="H16" s="29">
        <v>957</v>
      </c>
      <c r="I16" s="29">
        <v>2689</v>
      </c>
      <c r="J16" s="29">
        <v>4377</v>
      </c>
      <c r="K16" s="29">
        <v>2544</v>
      </c>
      <c r="L16" s="29">
        <v>30748</v>
      </c>
      <c r="M16" s="29">
        <v>24</v>
      </c>
      <c r="N16" s="30">
        <f>SUM(C16:M16)</f>
        <v>110012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110012</v>
      </c>
    </row>
    <row r="17" spans="1:22" s="5" customFormat="1" ht="14.25" customHeight="1" x14ac:dyDescent="0.25">
      <c r="A17" s="34" t="s">
        <v>45</v>
      </c>
      <c r="B17" s="35" t="s">
        <v>46</v>
      </c>
      <c r="C17" s="29">
        <v>3772</v>
      </c>
      <c r="D17" s="29">
        <v>3424</v>
      </c>
      <c r="E17" s="29">
        <v>4508</v>
      </c>
      <c r="F17" s="29">
        <v>1622</v>
      </c>
      <c r="G17" s="29">
        <v>2364</v>
      </c>
      <c r="H17" s="29">
        <v>393</v>
      </c>
      <c r="I17" s="29">
        <v>2058</v>
      </c>
      <c r="J17" s="29">
        <v>2047</v>
      </c>
      <c r="K17" s="29">
        <v>5911</v>
      </c>
      <c r="L17" s="29">
        <v>1978</v>
      </c>
      <c r="M17" s="29">
        <v>9</v>
      </c>
      <c r="N17" s="30">
        <f>SUM(C17:M17)</f>
        <v>28086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28086</v>
      </c>
    </row>
    <row r="18" spans="1:22" s="5" customFormat="1" ht="14.25" customHeight="1" x14ac:dyDescent="0.25">
      <c r="A18" s="36" t="s">
        <v>47</v>
      </c>
      <c r="B18" s="37" t="s">
        <v>48</v>
      </c>
      <c r="C18" s="19">
        <v>116795</v>
      </c>
      <c r="D18" s="19">
        <v>66313</v>
      </c>
      <c r="E18" s="19">
        <v>73753</v>
      </c>
      <c r="F18" s="19">
        <v>72175</v>
      </c>
      <c r="G18" s="19">
        <v>69515</v>
      </c>
      <c r="H18" s="19">
        <v>97707</v>
      </c>
      <c r="I18" s="19">
        <v>148718</v>
      </c>
      <c r="J18" s="19">
        <v>81107</v>
      </c>
      <c r="K18" s="19">
        <v>52758</v>
      </c>
      <c r="L18" s="19">
        <v>99660</v>
      </c>
      <c r="M18" s="19">
        <v>7174</v>
      </c>
      <c r="N18" s="23">
        <f>SUM(C18:M18)</f>
        <v>885675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885675</v>
      </c>
    </row>
    <row r="19" spans="1:22" s="5" customFormat="1" ht="14.25" customHeight="1" x14ac:dyDescent="0.25">
      <c r="A19" s="34" t="s">
        <v>49</v>
      </c>
      <c r="B19" s="35" t="s">
        <v>50</v>
      </c>
      <c r="C19" s="29">
        <v>84652</v>
      </c>
      <c r="D19" s="29">
        <v>45269</v>
      </c>
      <c r="E19" s="29">
        <v>49602</v>
      </c>
      <c r="F19" s="29">
        <v>27436</v>
      </c>
      <c r="G19" s="29">
        <v>48338</v>
      </c>
      <c r="H19" s="29">
        <v>65549</v>
      </c>
      <c r="I19" s="29">
        <v>104892</v>
      </c>
      <c r="J19" s="29">
        <v>58624</v>
      </c>
      <c r="K19" s="29">
        <v>34156</v>
      </c>
      <c r="L19" s="29">
        <v>72376</v>
      </c>
      <c r="M19" s="29">
        <v>4757</v>
      </c>
      <c r="N19" s="30">
        <f>SUM(C19:M19)</f>
        <v>595651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595651</v>
      </c>
    </row>
    <row r="20" spans="1:22" s="5" customFormat="1" ht="14.25" customHeight="1" x14ac:dyDescent="0.25">
      <c r="A20" s="34" t="s">
        <v>51</v>
      </c>
      <c r="B20" s="35" t="s">
        <v>52</v>
      </c>
      <c r="C20" s="29">
        <v>31156</v>
      </c>
      <c r="D20" s="29">
        <v>20206</v>
      </c>
      <c r="E20" s="29">
        <v>23119</v>
      </c>
      <c r="F20" s="29">
        <v>11173</v>
      </c>
      <c r="G20" s="29">
        <v>20651</v>
      </c>
      <c r="H20" s="29">
        <v>25834</v>
      </c>
      <c r="I20" s="29">
        <v>42882</v>
      </c>
      <c r="J20" s="29">
        <v>22001</v>
      </c>
      <c r="K20" s="29">
        <v>13765</v>
      </c>
      <c r="L20" s="29">
        <v>26878</v>
      </c>
      <c r="M20" s="29">
        <v>1571</v>
      </c>
      <c r="N20" s="30">
        <f>SUM(C20:M20)</f>
        <v>239236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239236</v>
      </c>
    </row>
    <row r="21" spans="1:22" s="5" customFormat="1" ht="14.25" customHeight="1" x14ac:dyDescent="0.25">
      <c r="A21" s="34" t="s">
        <v>53</v>
      </c>
      <c r="B21" s="35" t="s">
        <v>54</v>
      </c>
      <c r="C21" s="29">
        <v>546</v>
      </c>
      <c r="D21" s="29">
        <v>173</v>
      </c>
      <c r="E21" s="29">
        <v>274</v>
      </c>
      <c r="F21" s="29">
        <v>33359</v>
      </c>
      <c r="G21" s="29">
        <v>251</v>
      </c>
      <c r="H21" s="29">
        <v>6287</v>
      </c>
      <c r="I21" s="29">
        <v>671</v>
      </c>
      <c r="J21" s="29">
        <v>144</v>
      </c>
      <c r="K21" s="29">
        <v>4521</v>
      </c>
      <c r="L21" s="29">
        <v>181</v>
      </c>
      <c r="M21" s="29">
        <v>842</v>
      </c>
      <c r="N21" s="30">
        <f>SUM(C21:M21)</f>
        <v>47249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47249</v>
      </c>
    </row>
    <row r="22" spans="1:22" s="5" customFormat="1" ht="14.25" customHeight="1" x14ac:dyDescent="0.25">
      <c r="A22" s="36" t="s">
        <v>55</v>
      </c>
      <c r="B22" s="37" t="s">
        <v>56</v>
      </c>
      <c r="C22" s="19">
        <v>10</v>
      </c>
      <c r="D22" s="19">
        <v>158</v>
      </c>
      <c r="E22" s="19">
        <v>0</v>
      </c>
      <c r="F22" s="19">
        <v>0</v>
      </c>
      <c r="G22" s="19">
        <v>5</v>
      </c>
      <c r="H22" s="19">
        <v>0</v>
      </c>
      <c r="I22" s="19">
        <v>0</v>
      </c>
      <c r="J22" s="19">
        <v>59</v>
      </c>
      <c r="K22" s="19">
        <v>0</v>
      </c>
      <c r="L22" s="19">
        <v>2</v>
      </c>
      <c r="M22" s="19">
        <v>0</v>
      </c>
      <c r="N22" s="23">
        <f>SUM(C22:M22)</f>
        <v>234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234</v>
      </c>
    </row>
    <row r="23" spans="1:22" s="5" customFormat="1" ht="14.25" customHeight="1" x14ac:dyDescent="0.25">
      <c r="A23" s="36" t="s">
        <v>57</v>
      </c>
      <c r="B23" s="37" t="s">
        <v>58</v>
      </c>
      <c r="C23" s="19">
        <v>194</v>
      </c>
      <c r="D23" s="19">
        <v>54</v>
      </c>
      <c r="E23" s="19">
        <v>305</v>
      </c>
      <c r="F23" s="19">
        <v>27</v>
      </c>
      <c r="G23" s="19">
        <v>239</v>
      </c>
      <c r="H23" s="19">
        <v>0</v>
      </c>
      <c r="I23" s="19">
        <v>168</v>
      </c>
      <c r="J23" s="19">
        <v>225</v>
      </c>
      <c r="K23" s="19">
        <v>100</v>
      </c>
      <c r="L23" s="19">
        <v>50</v>
      </c>
      <c r="M23" s="19">
        <v>0</v>
      </c>
      <c r="N23" s="23">
        <f>SUM(C23:M23)</f>
        <v>1362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1362</v>
      </c>
    </row>
    <row r="24" spans="1:22" s="5" customFormat="1" ht="14.25" customHeight="1" x14ac:dyDescent="0.25">
      <c r="A24" s="36" t="s">
        <v>59</v>
      </c>
      <c r="B24" s="37" t="s">
        <v>60</v>
      </c>
      <c r="C24" s="19">
        <v>4738</v>
      </c>
      <c r="D24" s="19">
        <v>7047</v>
      </c>
      <c r="E24" s="19">
        <v>13343</v>
      </c>
      <c r="F24" s="19">
        <v>812</v>
      </c>
      <c r="G24" s="19">
        <v>10946</v>
      </c>
      <c r="H24" s="19">
        <v>276</v>
      </c>
      <c r="I24" s="19">
        <v>1989</v>
      </c>
      <c r="J24" s="19">
        <v>3452</v>
      </c>
      <c r="K24" s="19">
        <v>2669</v>
      </c>
      <c r="L24" s="19">
        <v>15336</v>
      </c>
      <c r="M24" s="19">
        <v>22</v>
      </c>
      <c r="N24" s="23">
        <f>SUM(C24:M24)</f>
        <v>60630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60630</v>
      </c>
    </row>
    <row r="25" spans="1:22" s="5" customFormat="1" ht="14.25" customHeight="1" x14ac:dyDescent="0.25">
      <c r="A25" s="36" t="s">
        <v>61</v>
      </c>
      <c r="B25" s="37" t="s">
        <v>62</v>
      </c>
      <c r="C25" s="19">
        <v>1422</v>
      </c>
      <c r="D25" s="19">
        <v>10348</v>
      </c>
      <c r="E25" s="19">
        <v>37</v>
      </c>
      <c r="F25" s="19">
        <v>47</v>
      </c>
      <c r="G25" s="19">
        <v>0</v>
      </c>
      <c r="H25" s="19">
        <v>0</v>
      </c>
      <c r="I25" s="19">
        <v>0</v>
      </c>
      <c r="J25" s="19">
        <v>0</v>
      </c>
      <c r="K25" s="19">
        <v>3377</v>
      </c>
      <c r="L25" s="19">
        <v>591</v>
      </c>
      <c r="M25" s="19">
        <v>0</v>
      </c>
      <c r="N25" s="23">
        <f>SUM(C25:M25)</f>
        <v>15822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15822</v>
      </c>
    </row>
    <row r="26" spans="1:22" s="5" customFormat="1" ht="14.25" customHeight="1" x14ac:dyDescent="0.25">
      <c r="A26" s="36" t="s">
        <v>63</v>
      </c>
      <c r="B26" s="37" t="s">
        <v>64</v>
      </c>
      <c r="C26" s="19">
        <v>0</v>
      </c>
      <c r="D26" s="19">
        <v>0</v>
      </c>
      <c r="E26" s="19">
        <v>0</v>
      </c>
      <c r="F26" s="19">
        <v>7</v>
      </c>
      <c r="G26" s="19">
        <v>18</v>
      </c>
      <c r="H26" s="19">
        <v>0</v>
      </c>
      <c r="I26" s="19">
        <v>0</v>
      </c>
      <c r="J26" s="19">
        <v>0</v>
      </c>
      <c r="K26" s="19">
        <v>4</v>
      </c>
      <c r="L26" s="19">
        <v>0</v>
      </c>
      <c r="M26" s="19">
        <v>0</v>
      </c>
      <c r="N26" s="23">
        <f>SUM(C26:M26)</f>
        <v>29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29</v>
      </c>
    </row>
    <row r="27" spans="1:22" s="5" customFormat="1" ht="14.25" customHeight="1" x14ac:dyDescent="0.25">
      <c r="A27" s="36" t="s">
        <v>65</v>
      </c>
      <c r="B27" s="37" t="s">
        <v>66</v>
      </c>
      <c r="C27" s="19">
        <v>24</v>
      </c>
      <c r="D27" s="19">
        <v>50</v>
      </c>
      <c r="E27" s="19">
        <v>220</v>
      </c>
      <c r="F27" s="19">
        <v>5</v>
      </c>
      <c r="G27" s="19">
        <v>780</v>
      </c>
      <c r="H27" s="19">
        <v>0</v>
      </c>
      <c r="I27" s="19">
        <v>18</v>
      </c>
      <c r="J27" s="19">
        <v>0</v>
      </c>
      <c r="K27" s="19">
        <v>27</v>
      </c>
      <c r="L27" s="19">
        <v>15</v>
      </c>
      <c r="M27" s="19">
        <v>0</v>
      </c>
      <c r="N27" s="23">
        <f>SUM(C27:M27)</f>
        <v>1139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1139</v>
      </c>
    </row>
    <row r="28" spans="1:22" s="5" customFormat="1" ht="14.25" customHeight="1" x14ac:dyDescent="0.25">
      <c r="A28" s="36" t="s">
        <v>67</v>
      </c>
      <c r="B28" s="37" t="s">
        <v>68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23">
        <f>SUM(C28:M28)</f>
        <v>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1</v>
      </c>
    </row>
    <row r="29" spans="1:22" s="5" customFormat="1" ht="14.25" customHeight="1" x14ac:dyDescent="0.25">
      <c r="A29" s="38" t="s">
        <v>69</v>
      </c>
      <c r="B29" s="39" t="s">
        <v>70</v>
      </c>
      <c r="C29" s="19">
        <v>31521</v>
      </c>
      <c r="D29" s="19">
        <v>100248</v>
      </c>
      <c r="E29" s="19">
        <v>77935</v>
      </c>
      <c r="F29" s="19">
        <v>15694</v>
      </c>
      <c r="G29" s="19">
        <v>93084</v>
      </c>
      <c r="H29" s="19">
        <v>8746</v>
      </c>
      <c r="I29" s="19">
        <v>44268</v>
      </c>
      <c r="J29" s="19">
        <v>28244</v>
      </c>
      <c r="K29" s="19">
        <v>17618</v>
      </c>
      <c r="L29" s="19">
        <v>34439</v>
      </c>
      <c r="M29" s="19">
        <v>186</v>
      </c>
      <c r="N29" s="40">
        <f>SUM(C29:M29)</f>
        <v>451983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451983</v>
      </c>
    </row>
    <row r="30" spans="1:22" s="5" customFormat="1" ht="14.25" customHeight="1" x14ac:dyDescent="0.25">
      <c r="A30" s="44" t="s">
        <v>14</v>
      </c>
      <c r="B30" s="45" t="s">
        <v>71</v>
      </c>
      <c r="C30" s="46">
        <v>175103</v>
      </c>
      <c r="D30" s="46">
        <v>218654</v>
      </c>
      <c r="E30" s="46">
        <v>210645</v>
      </c>
      <c r="F30" s="46">
        <v>102821</v>
      </c>
      <c r="G30" s="46">
        <v>181113</v>
      </c>
      <c r="H30" s="46">
        <v>108068</v>
      </c>
      <c r="I30" s="46">
        <v>200777</v>
      </c>
      <c r="J30" s="46">
        <v>122829</v>
      </c>
      <c r="K30" s="46">
        <v>111610</v>
      </c>
      <c r="L30" s="46">
        <v>194425</v>
      </c>
      <c r="M30" s="46">
        <v>7520</v>
      </c>
      <c r="N30" s="47">
        <f>SUM(C30:M30)</f>
        <v>1633565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f t="shared" si="0"/>
        <v>0</v>
      </c>
      <c r="V30" s="48">
        <f t="shared" si="1"/>
        <v>1633565</v>
      </c>
    </row>
    <row r="31" spans="1:22" s="5" customFormat="1" ht="14.25" customHeight="1" x14ac:dyDescent="0.25">
      <c r="A31" s="49" t="s">
        <v>72</v>
      </c>
      <c r="B31" s="50" t="s">
        <v>73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3386</v>
      </c>
      <c r="P31" s="19">
        <v>654</v>
      </c>
      <c r="Q31" s="19">
        <v>387</v>
      </c>
      <c r="R31" s="19">
        <v>10876</v>
      </c>
      <c r="S31" s="19">
        <v>4092</v>
      </c>
      <c r="T31" s="21">
        <v>476</v>
      </c>
      <c r="U31" s="20">
        <f t="shared" si="0"/>
        <v>19871</v>
      </c>
      <c r="V31" s="22">
        <f t="shared" si="1"/>
        <v>19871</v>
      </c>
    </row>
    <row r="32" spans="1:22" s="5" customFormat="1" ht="14.25" customHeight="1" x14ac:dyDescent="0.25">
      <c r="A32" s="34" t="s">
        <v>74</v>
      </c>
      <c r="B32" s="51" t="s">
        <v>75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3386</v>
      </c>
      <c r="P32" s="31">
        <v>654</v>
      </c>
      <c r="Q32" s="31">
        <v>387</v>
      </c>
      <c r="R32" s="31">
        <v>10876</v>
      </c>
      <c r="S32" s="31">
        <v>4092</v>
      </c>
      <c r="T32" s="32">
        <v>476</v>
      </c>
      <c r="U32" s="30">
        <f t="shared" si="0"/>
        <v>19871</v>
      </c>
      <c r="V32" s="33">
        <f t="shared" si="1"/>
        <v>19871</v>
      </c>
    </row>
    <row r="33" spans="1:22" s="5" customFormat="1" ht="14.25" customHeight="1" x14ac:dyDescent="0.25">
      <c r="A33" s="34" t="s">
        <v>76</v>
      </c>
      <c r="B33" s="35" t="s">
        <v>77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1258</v>
      </c>
      <c r="P33" s="31">
        <v>627</v>
      </c>
      <c r="Q33" s="31">
        <v>115</v>
      </c>
      <c r="R33" s="31">
        <v>13191</v>
      </c>
      <c r="S33" s="31">
        <v>477</v>
      </c>
      <c r="T33" s="32">
        <v>265</v>
      </c>
      <c r="U33" s="30">
        <f t="shared" si="0"/>
        <v>15933</v>
      </c>
      <c r="V33" s="33">
        <f t="shared" si="1"/>
        <v>15933</v>
      </c>
    </row>
    <row r="34" spans="1:22" s="5" customFormat="1" ht="14.25" customHeight="1" x14ac:dyDescent="0.25">
      <c r="A34" s="34" t="s">
        <v>78</v>
      </c>
      <c r="B34" s="35" t="s">
        <v>79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80</v>
      </c>
      <c r="B35" s="52" t="s">
        <v>81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5">
        <v>0</v>
      </c>
      <c r="U35" s="23">
        <f t="shared" si="0"/>
        <v>0</v>
      </c>
      <c r="V35" s="26">
        <f t="shared" si="1"/>
        <v>0</v>
      </c>
    </row>
    <row r="36" spans="1:22" s="5" customFormat="1" ht="14.25" customHeight="1" x14ac:dyDescent="0.25">
      <c r="A36" s="36" t="s">
        <v>82</v>
      </c>
      <c r="B36" s="52" t="s">
        <v>83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791</v>
      </c>
      <c r="P36" s="24">
        <v>438</v>
      </c>
      <c r="Q36" s="24">
        <v>1231</v>
      </c>
      <c r="R36" s="24">
        <v>242</v>
      </c>
      <c r="S36" s="24">
        <v>438</v>
      </c>
      <c r="T36" s="25">
        <v>264</v>
      </c>
      <c r="U36" s="23">
        <f t="shared" si="0"/>
        <v>3404</v>
      </c>
      <c r="V36" s="26">
        <f t="shared" si="1"/>
        <v>3404</v>
      </c>
    </row>
    <row r="37" spans="1:22" s="5" customFormat="1" ht="14.25" customHeight="1" x14ac:dyDescent="0.25">
      <c r="A37" s="36" t="s">
        <v>84</v>
      </c>
      <c r="B37" s="52" t="s">
        <v>85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86</v>
      </c>
      <c r="B38" s="52" t="s">
        <v>87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88</v>
      </c>
      <c r="B39" s="37" t="s">
        <v>89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90</v>
      </c>
      <c r="B40" s="52" t="s">
        <v>91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21</v>
      </c>
      <c r="B41" s="54" t="s">
        <v>92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>SUM(C41:M41)</f>
        <v>0</v>
      </c>
      <c r="O41" s="46">
        <v>4177</v>
      </c>
      <c r="P41" s="46">
        <v>1092</v>
      </c>
      <c r="Q41" s="46">
        <v>1618</v>
      </c>
      <c r="R41" s="46">
        <v>11118</v>
      </c>
      <c r="S41" s="46">
        <v>4530</v>
      </c>
      <c r="T41" s="46">
        <v>740</v>
      </c>
      <c r="U41" s="47">
        <f t="shared" si="0"/>
        <v>23275</v>
      </c>
      <c r="V41" s="48">
        <f t="shared" si="1"/>
        <v>23275</v>
      </c>
    </row>
    <row r="42" spans="1:22" s="5" customFormat="1" ht="14.25" customHeight="1" x14ac:dyDescent="0.25">
      <c r="A42" s="55" t="s">
        <v>22</v>
      </c>
      <c r="B42" s="56" t="s">
        <v>93</v>
      </c>
      <c r="C42" s="57">
        <f t="shared" ref="C42:V42" si="2">C30+C41</f>
        <v>175103</v>
      </c>
      <c r="D42" s="57">
        <f t="shared" si="2"/>
        <v>218654</v>
      </c>
      <c r="E42" s="57">
        <f t="shared" si="2"/>
        <v>210645</v>
      </c>
      <c r="F42" s="57">
        <f t="shared" si="2"/>
        <v>102821</v>
      </c>
      <c r="G42" s="57">
        <f t="shared" si="2"/>
        <v>181113</v>
      </c>
      <c r="H42" s="57">
        <f t="shared" si="2"/>
        <v>108068</v>
      </c>
      <c r="I42" s="57">
        <f t="shared" si="2"/>
        <v>200777</v>
      </c>
      <c r="J42" s="57">
        <f t="shared" si="2"/>
        <v>122829</v>
      </c>
      <c r="K42" s="57">
        <f t="shared" si="2"/>
        <v>111610</v>
      </c>
      <c r="L42" s="57">
        <f t="shared" si="2"/>
        <v>194425</v>
      </c>
      <c r="M42" s="57">
        <f t="shared" si="2"/>
        <v>7520</v>
      </c>
      <c r="N42" s="57">
        <f t="shared" si="2"/>
        <v>1633565</v>
      </c>
      <c r="O42" s="57">
        <f t="shared" si="2"/>
        <v>4177</v>
      </c>
      <c r="P42" s="57">
        <f t="shared" si="2"/>
        <v>1092</v>
      </c>
      <c r="Q42" s="57">
        <f t="shared" si="2"/>
        <v>1618</v>
      </c>
      <c r="R42" s="57">
        <f t="shared" si="2"/>
        <v>11118</v>
      </c>
      <c r="S42" s="57">
        <f t="shared" si="2"/>
        <v>4530</v>
      </c>
      <c r="T42" s="57">
        <f t="shared" si="2"/>
        <v>740</v>
      </c>
      <c r="U42" s="57">
        <f t="shared" si="2"/>
        <v>23275</v>
      </c>
      <c r="V42" s="58">
        <f t="shared" si="2"/>
        <v>1656840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3">C4</f>
        <v>MAKEDONIJA Insurance s.c. Skopje - Vienna Insurance Group</v>
      </c>
      <c r="D45" s="59" t="str">
        <f t="shared" si="3"/>
        <v>STOCK COMPANY FOR INSURANCE TRIGLAV</v>
      </c>
      <c r="E45" s="59" t="str">
        <f t="shared" si="3"/>
        <v>SAVA Insurance, a.d. Skopje</v>
      </c>
      <c r="F45" s="59" t="str">
        <f t="shared" si="3"/>
        <v>EUROINS INSURANCE S.C. Skopje</v>
      </c>
      <c r="G45" s="59" t="str">
        <f t="shared" si="3"/>
        <v>EUROLINK Insurance Inc. Skopje</v>
      </c>
      <c r="H45" s="59" t="str">
        <f t="shared" si="3"/>
        <v>GRAWE Non-life</v>
      </c>
      <c r="I45" s="59" t="str">
        <f t="shared" si="3"/>
        <v>UNIQA</v>
      </c>
      <c r="J45" s="59" t="str">
        <f t="shared" si="3"/>
        <v>Insurance Policy</v>
      </c>
      <c r="K45" s="59" t="str">
        <f t="shared" si="3"/>
        <v>INSURANCE COMPANY HALK OSIGURUVANJE A.D. SKOPJE</v>
      </c>
      <c r="L45" s="59" t="str">
        <f t="shared" si="3"/>
        <v>CROATIA INSURANCE - NON LIFE</v>
      </c>
      <c r="M45" s="59" t="str">
        <f t="shared" si="3"/>
        <v>ZOIL MAKEDONIJA, Bitola</v>
      </c>
      <c r="N45" s="60"/>
      <c r="O45" s="59" t="str">
        <f t="shared" ref="O45:T45" si="4">O4</f>
        <v>CROATIA INSURANCE - LIFE</v>
      </c>
      <c r="P45" s="59" t="str">
        <f t="shared" si="4"/>
        <v>GRAWE</v>
      </c>
      <c r="Q45" s="59" t="str">
        <f t="shared" si="4"/>
        <v>WINNER LIFE</v>
      </c>
      <c r="R45" s="59" t="str">
        <f t="shared" si="4"/>
        <v>UNIQA LIFE</v>
      </c>
      <c r="S45" s="59" t="str">
        <f t="shared" si="4"/>
        <v>TRIGLAV LIFE</v>
      </c>
      <c r="T45" s="59" t="str">
        <f t="shared" si="4"/>
        <v>PRVA LIFE JSC Skopje</v>
      </c>
      <c r="U45" s="61"/>
    </row>
    <row r="46" spans="1:22" s="5" customFormat="1" ht="14.25" customHeight="1" x14ac:dyDescent="0.25">
      <c r="A46" s="121" t="s">
        <v>94</v>
      </c>
      <c r="B46" s="122"/>
      <c r="C46" s="62">
        <f>C42/$N$42</f>
        <v>0.10719071478637214</v>
      </c>
      <c r="D46" s="62">
        <f t="shared" ref="D46:M46" si="5">D42/$N$42</f>
        <v>0.13385081095640516</v>
      </c>
      <c r="E46" s="62">
        <f t="shared" si="5"/>
        <v>0.12894803696210436</v>
      </c>
      <c r="F46" s="62">
        <f t="shared" si="5"/>
        <v>6.294270506530196E-2</v>
      </c>
      <c r="G46" s="62">
        <f t="shared" si="5"/>
        <v>0.11086978479582998</v>
      </c>
      <c r="H46" s="62">
        <f t="shared" si="5"/>
        <v>6.6154698466237949E-2</v>
      </c>
      <c r="I46" s="62">
        <f t="shared" si="5"/>
        <v>0.12290726111296459</v>
      </c>
      <c r="J46" s="62">
        <f t="shared" si="5"/>
        <v>7.5190763759017856E-2</v>
      </c>
      <c r="K46" s="62">
        <f t="shared" si="5"/>
        <v>6.8322962355339398E-2</v>
      </c>
      <c r="L46" s="62">
        <f t="shared" si="5"/>
        <v>0.11901883304306839</v>
      </c>
      <c r="M46" s="62">
        <f t="shared" si="5"/>
        <v>4.6034286973582316E-3</v>
      </c>
      <c r="N46" s="63"/>
      <c r="O46" s="62">
        <f>O42/$U$42</f>
        <v>0.17946294307196564</v>
      </c>
      <c r="P46" s="62">
        <f t="shared" ref="P46:T46" si="6">P42/$U$42</f>
        <v>4.6917293233082705E-2</v>
      </c>
      <c r="Q46" s="62">
        <f t="shared" si="6"/>
        <v>6.9516648764769068E-2</v>
      </c>
      <c r="R46" s="62">
        <f t="shared" si="6"/>
        <v>0.4776799140708915</v>
      </c>
      <c r="S46" s="62">
        <f t="shared" si="6"/>
        <v>0.19462943071965627</v>
      </c>
      <c r="T46" s="62">
        <f t="shared" si="6"/>
        <v>3.1793770139634803E-2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774C-FCDC-42BE-947C-BED6F3835F96}">
  <dimension ref="A1:W59"/>
  <sheetViews>
    <sheetView showGridLines="0" zoomScale="80" zoomScaleNormal="80" workbookViewId="0">
      <selection activeCell="G1" sqref="G1:G104857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114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10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10" t="s">
        <v>21</v>
      </c>
      <c r="V4" s="11" t="s">
        <v>22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23</v>
      </c>
      <c r="B6" s="18" t="s">
        <v>24</v>
      </c>
      <c r="C6" s="19">
        <v>45398</v>
      </c>
      <c r="D6" s="19">
        <v>35364</v>
      </c>
      <c r="E6" s="19">
        <v>17260</v>
      </c>
      <c r="F6" s="19">
        <v>5625</v>
      </c>
      <c r="G6" s="19">
        <v>53812</v>
      </c>
      <c r="H6" s="19">
        <v>6853</v>
      </c>
      <c r="I6" s="19">
        <v>21748</v>
      </c>
      <c r="J6" s="19">
        <v>18182</v>
      </c>
      <c r="K6" s="19">
        <v>19297</v>
      </c>
      <c r="L6" s="19">
        <v>69244</v>
      </c>
      <c r="M6" s="19">
        <v>346</v>
      </c>
      <c r="N6" s="20">
        <f>SUM(C6:M6)</f>
        <v>293129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293129</v>
      </c>
    </row>
    <row r="7" spans="1:23" s="5" customFormat="1" ht="14.25" customHeight="1" x14ac:dyDescent="0.25">
      <c r="A7" s="17" t="s">
        <v>25</v>
      </c>
      <c r="B7" s="18" t="s">
        <v>26</v>
      </c>
      <c r="C7" s="19">
        <v>134371</v>
      </c>
      <c r="D7" s="19">
        <v>113628</v>
      </c>
      <c r="E7" s="19">
        <v>74741</v>
      </c>
      <c r="F7" s="19">
        <v>7673</v>
      </c>
      <c r="G7" s="19">
        <v>105294</v>
      </c>
      <c r="H7" s="19">
        <v>0</v>
      </c>
      <c r="I7" s="19">
        <v>60238</v>
      </c>
      <c r="J7" s="19">
        <v>0</v>
      </c>
      <c r="K7" s="19">
        <v>49122</v>
      </c>
      <c r="L7" s="19">
        <v>117210</v>
      </c>
      <c r="M7" s="19">
        <v>0</v>
      </c>
      <c r="N7" s="23">
        <f>SUM(C7:M7)</f>
        <v>662277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662277</v>
      </c>
    </row>
    <row r="8" spans="1:23" s="5" customFormat="1" ht="14.25" customHeight="1" x14ac:dyDescent="0.25">
      <c r="A8" s="17" t="s">
        <v>27</v>
      </c>
      <c r="B8" s="18" t="s">
        <v>28</v>
      </c>
      <c r="C8" s="19">
        <v>73284</v>
      </c>
      <c r="D8" s="19">
        <v>72667</v>
      </c>
      <c r="E8" s="19">
        <v>113124</v>
      </c>
      <c r="F8" s="19">
        <v>31212</v>
      </c>
      <c r="G8" s="19">
        <v>43068</v>
      </c>
      <c r="H8" s="19">
        <v>9040</v>
      </c>
      <c r="I8" s="19">
        <v>41310</v>
      </c>
      <c r="J8" s="19">
        <v>44389</v>
      </c>
      <c r="K8" s="19">
        <v>59276</v>
      </c>
      <c r="L8" s="19">
        <v>46793</v>
      </c>
      <c r="M8" s="19">
        <v>2883</v>
      </c>
      <c r="N8" s="23">
        <f>SUM(C8:M8)</f>
        <v>537046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537046</v>
      </c>
    </row>
    <row r="9" spans="1:23" s="5" customFormat="1" ht="14.25" customHeight="1" x14ac:dyDescent="0.25">
      <c r="A9" s="17" t="s">
        <v>29</v>
      </c>
      <c r="B9" s="18" t="s">
        <v>30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31</v>
      </c>
      <c r="B10" s="18" t="s">
        <v>32</v>
      </c>
      <c r="C10" s="19">
        <v>0</v>
      </c>
      <c r="D10" s="19">
        <v>6412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>SUM(C10:M10)</f>
        <v>6412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6412</v>
      </c>
    </row>
    <row r="11" spans="1:23" s="5" customFormat="1" ht="14.25" customHeight="1" x14ac:dyDescent="0.25">
      <c r="A11" s="17" t="s">
        <v>33</v>
      </c>
      <c r="B11" s="18" t="s">
        <v>34</v>
      </c>
      <c r="C11" s="19">
        <v>0</v>
      </c>
      <c r="D11" s="19">
        <v>0</v>
      </c>
      <c r="E11" s="19">
        <v>40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1854</v>
      </c>
      <c r="L11" s="19">
        <v>0</v>
      </c>
      <c r="M11" s="19">
        <v>0</v>
      </c>
      <c r="N11" s="23">
        <f>SUM(C11:M11)</f>
        <v>1894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1894</v>
      </c>
    </row>
    <row r="12" spans="1:23" s="5" customFormat="1" ht="14.25" customHeight="1" x14ac:dyDescent="0.25">
      <c r="A12" s="17" t="s">
        <v>35</v>
      </c>
      <c r="B12" s="18" t="s">
        <v>36</v>
      </c>
      <c r="C12" s="19">
        <v>158</v>
      </c>
      <c r="D12" s="19">
        <v>51435</v>
      </c>
      <c r="E12" s="19">
        <v>6</v>
      </c>
      <c r="F12" s="19">
        <v>36</v>
      </c>
      <c r="G12" s="19">
        <v>0</v>
      </c>
      <c r="H12" s="19">
        <v>0</v>
      </c>
      <c r="I12" s="19">
        <v>163</v>
      </c>
      <c r="J12" s="19">
        <v>0</v>
      </c>
      <c r="K12" s="19">
        <v>0</v>
      </c>
      <c r="L12" s="19">
        <v>744</v>
      </c>
      <c r="M12" s="19">
        <v>0</v>
      </c>
      <c r="N12" s="23">
        <f>SUM(C12:M12)</f>
        <v>52542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52542</v>
      </c>
    </row>
    <row r="13" spans="1:23" s="5" customFormat="1" ht="14.25" customHeight="1" x14ac:dyDescent="0.25">
      <c r="A13" s="17" t="s">
        <v>37</v>
      </c>
      <c r="B13" s="18" t="s">
        <v>38</v>
      </c>
      <c r="C13" s="19">
        <v>66403</v>
      </c>
      <c r="D13" s="19">
        <v>6426</v>
      </c>
      <c r="E13" s="19">
        <v>184686</v>
      </c>
      <c r="F13" s="19">
        <v>422</v>
      </c>
      <c r="G13" s="19">
        <v>12968</v>
      </c>
      <c r="H13" s="19">
        <v>144</v>
      </c>
      <c r="I13" s="19">
        <v>14302</v>
      </c>
      <c r="J13" s="19">
        <v>4693</v>
      </c>
      <c r="K13" s="19">
        <v>5487</v>
      </c>
      <c r="L13" s="19">
        <v>3003</v>
      </c>
      <c r="M13" s="19">
        <v>0</v>
      </c>
      <c r="N13" s="23">
        <f>SUM(C13:M13)</f>
        <v>298534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298534</v>
      </c>
    </row>
    <row r="14" spans="1:23" s="5" customFormat="1" ht="14.25" customHeight="1" x14ac:dyDescent="0.25">
      <c r="A14" s="17" t="s">
        <v>39</v>
      </c>
      <c r="B14" s="18" t="s">
        <v>40</v>
      </c>
      <c r="C14" s="19">
        <v>58854</v>
      </c>
      <c r="D14" s="19">
        <v>24046</v>
      </c>
      <c r="E14" s="19">
        <v>50123</v>
      </c>
      <c r="F14" s="19">
        <v>6584</v>
      </c>
      <c r="G14" s="19">
        <v>3411</v>
      </c>
      <c r="H14" s="19">
        <v>641</v>
      </c>
      <c r="I14" s="19">
        <v>48882</v>
      </c>
      <c r="J14" s="19">
        <v>6725</v>
      </c>
      <c r="K14" s="19">
        <v>3699</v>
      </c>
      <c r="L14" s="19">
        <v>10216</v>
      </c>
      <c r="M14" s="19">
        <v>73</v>
      </c>
      <c r="N14" s="23">
        <f>SUM(C14:M14)</f>
        <v>213254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213254</v>
      </c>
    </row>
    <row r="15" spans="1:23" s="5" customFormat="1" ht="14.25" customHeight="1" x14ac:dyDescent="0.25">
      <c r="A15" s="17" t="s">
        <v>41</v>
      </c>
      <c r="B15" s="18" t="s">
        <v>42</v>
      </c>
      <c r="C15" s="19">
        <v>125256</v>
      </c>
      <c r="D15" s="19">
        <v>30471</v>
      </c>
      <c r="E15" s="19">
        <v>234809</v>
      </c>
      <c r="F15" s="19">
        <v>7006</v>
      </c>
      <c r="G15" s="19">
        <v>16379</v>
      </c>
      <c r="H15" s="19">
        <v>785</v>
      </c>
      <c r="I15" s="19">
        <v>63184</v>
      </c>
      <c r="J15" s="19">
        <v>11418</v>
      </c>
      <c r="K15" s="19">
        <v>9186</v>
      </c>
      <c r="L15" s="19">
        <v>13219</v>
      </c>
      <c r="M15" s="19">
        <v>73</v>
      </c>
      <c r="N15" s="23">
        <f>SUM(C15:M15)</f>
        <v>511786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511786</v>
      </c>
    </row>
    <row r="16" spans="1:23" s="5" customFormat="1" ht="14.25" customHeight="1" x14ac:dyDescent="0.25">
      <c r="A16" s="27" t="s">
        <v>43</v>
      </c>
      <c r="B16" s="28" t="s">
        <v>44</v>
      </c>
      <c r="C16" s="29">
        <v>3873</v>
      </c>
      <c r="D16" s="29">
        <v>18704</v>
      </c>
      <c r="E16" s="29">
        <v>33285</v>
      </c>
      <c r="F16" s="29">
        <v>736</v>
      </c>
      <c r="G16" s="29">
        <v>8721</v>
      </c>
      <c r="H16" s="29">
        <v>24</v>
      </c>
      <c r="I16" s="29">
        <v>2417</v>
      </c>
      <c r="J16" s="29">
        <v>837</v>
      </c>
      <c r="K16" s="29">
        <v>2127</v>
      </c>
      <c r="L16" s="29">
        <v>3501</v>
      </c>
      <c r="M16" s="29">
        <v>0</v>
      </c>
      <c r="N16" s="30">
        <f>SUM(C16:M16)</f>
        <v>74225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74225</v>
      </c>
    </row>
    <row r="17" spans="1:22" s="5" customFormat="1" ht="14.25" customHeight="1" x14ac:dyDescent="0.25">
      <c r="A17" s="34" t="s">
        <v>45</v>
      </c>
      <c r="B17" s="35" t="s">
        <v>46</v>
      </c>
      <c r="C17" s="29">
        <v>121383</v>
      </c>
      <c r="D17" s="29">
        <v>11768</v>
      </c>
      <c r="E17" s="29">
        <v>201524</v>
      </c>
      <c r="F17" s="29">
        <v>6270</v>
      </c>
      <c r="G17" s="29">
        <v>7658</v>
      </c>
      <c r="H17" s="29">
        <v>761</v>
      </c>
      <c r="I17" s="29">
        <v>60767</v>
      </c>
      <c r="J17" s="29">
        <v>10581</v>
      </c>
      <c r="K17" s="29">
        <v>7059</v>
      </c>
      <c r="L17" s="29">
        <v>9718</v>
      </c>
      <c r="M17" s="29">
        <v>73</v>
      </c>
      <c r="N17" s="30">
        <f>SUM(C17:M17)</f>
        <v>437562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437562</v>
      </c>
    </row>
    <row r="18" spans="1:22" s="5" customFormat="1" ht="14.25" customHeight="1" x14ac:dyDescent="0.25">
      <c r="A18" s="36" t="s">
        <v>47</v>
      </c>
      <c r="B18" s="37" t="s">
        <v>48</v>
      </c>
      <c r="C18" s="19">
        <v>314214</v>
      </c>
      <c r="D18" s="19">
        <v>150264</v>
      </c>
      <c r="E18" s="19">
        <v>159964</v>
      </c>
      <c r="F18" s="19">
        <v>108172</v>
      </c>
      <c r="G18" s="19">
        <v>145748</v>
      </c>
      <c r="H18" s="19">
        <v>169933</v>
      </c>
      <c r="I18" s="19">
        <v>310632</v>
      </c>
      <c r="J18" s="19">
        <v>136446</v>
      </c>
      <c r="K18" s="19">
        <v>139773</v>
      </c>
      <c r="L18" s="19">
        <v>163847</v>
      </c>
      <c r="M18" s="19">
        <v>12053</v>
      </c>
      <c r="N18" s="23">
        <f>SUM(C18:M18)</f>
        <v>1811046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1811046</v>
      </c>
    </row>
    <row r="19" spans="1:22" s="5" customFormat="1" ht="14.25" customHeight="1" x14ac:dyDescent="0.25">
      <c r="A19" s="34" t="s">
        <v>49</v>
      </c>
      <c r="B19" s="35" t="s">
        <v>50</v>
      </c>
      <c r="C19" s="29">
        <v>269318</v>
      </c>
      <c r="D19" s="29">
        <v>108563</v>
      </c>
      <c r="E19" s="29">
        <v>123500</v>
      </c>
      <c r="F19" s="29">
        <v>80514</v>
      </c>
      <c r="G19" s="29">
        <v>125188</v>
      </c>
      <c r="H19" s="29">
        <v>147376</v>
      </c>
      <c r="I19" s="29">
        <v>274901</v>
      </c>
      <c r="J19" s="29">
        <v>112904</v>
      </c>
      <c r="K19" s="29">
        <v>101840</v>
      </c>
      <c r="L19" s="29">
        <v>144239</v>
      </c>
      <c r="M19" s="29">
        <v>11695</v>
      </c>
      <c r="N19" s="30">
        <f>SUM(C19:M19)</f>
        <v>1500038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1500038</v>
      </c>
    </row>
    <row r="20" spans="1:22" s="5" customFormat="1" ht="14.25" customHeight="1" x14ac:dyDescent="0.25">
      <c r="A20" s="34" t="s">
        <v>51</v>
      </c>
      <c r="B20" s="35" t="s">
        <v>52</v>
      </c>
      <c r="C20" s="29">
        <v>42186</v>
      </c>
      <c r="D20" s="29">
        <v>39792</v>
      </c>
      <c r="E20" s="29">
        <v>32811</v>
      </c>
      <c r="F20" s="29">
        <v>18555</v>
      </c>
      <c r="G20" s="29">
        <v>20166</v>
      </c>
      <c r="H20" s="29">
        <v>22557</v>
      </c>
      <c r="I20" s="29">
        <v>31011</v>
      </c>
      <c r="J20" s="29">
        <v>22435</v>
      </c>
      <c r="K20" s="29">
        <v>36755</v>
      </c>
      <c r="L20" s="29">
        <v>18430</v>
      </c>
      <c r="M20" s="29">
        <v>358</v>
      </c>
      <c r="N20" s="30">
        <f>SUM(C20:M20)</f>
        <v>285056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285056</v>
      </c>
    </row>
    <row r="21" spans="1:22" s="5" customFormat="1" ht="14.25" customHeight="1" x14ac:dyDescent="0.25">
      <c r="A21" s="34" t="s">
        <v>53</v>
      </c>
      <c r="B21" s="35" t="s">
        <v>54</v>
      </c>
      <c r="C21" s="29">
        <v>313</v>
      </c>
      <c r="D21" s="29">
        <v>168</v>
      </c>
      <c r="E21" s="29">
        <v>148</v>
      </c>
      <c r="F21" s="29">
        <v>8906</v>
      </c>
      <c r="G21" s="29">
        <v>0</v>
      </c>
      <c r="H21" s="29">
        <v>0</v>
      </c>
      <c r="I21" s="29">
        <v>0</v>
      </c>
      <c r="J21" s="29">
        <v>15</v>
      </c>
      <c r="K21" s="29">
        <v>313</v>
      </c>
      <c r="L21" s="29">
        <v>0</v>
      </c>
      <c r="M21" s="29">
        <v>0</v>
      </c>
      <c r="N21" s="30">
        <f>SUM(C21:M21)</f>
        <v>9863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9863</v>
      </c>
    </row>
    <row r="22" spans="1:22" s="5" customFormat="1" ht="14.25" customHeight="1" x14ac:dyDescent="0.25">
      <c r="A22" s="36" t="s">
        <v>55</v>
      </c>
      <c r="B22" s="37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>SUM(C22:M22)</f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0</v>
      </c>
    </row>
    <row r="23" spans="1:22" s="5" customFormat="1" ht="14.25" customHeight="1" x14ac:dyDescent="0.25">
      <c r="A23" s="36" t="s">
        <v>57</v>
      </c>
      <c r="B23" s="37" t="s">
        <v>58</v>
      </c>
      <c r="C23" s="19">
        <v>0</v>
      </c>
      <c r="D23" s="19">
        <v>0</v>
      </c>
      <c r="E23" s="19">
        <v>9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3">
        <f>SUM(C23:M23)</f>
        <v>9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9</v>
      </c>
    </row>
    <row r="24" spans="1:22" s="5" customFormat="1" ht="14.25" customHeight="1" x14ac:dyDescent="0.25">
      <c r="A24" s="36" t="s">
        <v>59</v>
      </c>
      <c r="B24" s="37" t="s">
        <v>60</v>
      </c>
      <c r="C24" s="19">
        <v>4994</v>
      </c>
      <c r="D24" s="19">
        <v>649</v>
      </c>
      <c r="E24" s="19">
        <v>1836</v>
      </c>
      <c r="F24" s="19">
        <v>227</v>
      </c>
      <c r="G24" s="19">
        <v>2473</v>
      </c>
      <c r="H24" s="19">
        <v>88</v>
      </c>
      <c r="I24" s="19">
        <v>1826</v>
      </c>
      <c r="J24" s="19">
        <v>3854</v>
      </c>
      <c r="K24" s="19">
        <v>191</v>
      </c>
      <c r="L24" s="19">
        <v>966</v>
      </c>
      <c r="M24" s="19">
        <v>0</v>
      </c>
      <c r="N24" s="23">
        <f>SUM(C24:M24)</f>
        <v>17104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17104</v>
      </c>
    </row>
    <row r="25" spans="1:22" s="5" customFormat="1" ht="14.25" customHeight="1" x14ac:dyDescent="0.25">
      <c r="A25" s="36" t="s">
        <v>61</v>
      </c>
      <c r="B25" s="37" t="s">
        <v>62</v>
      </c>
      <c r="C25" s="19">
        <v>295</v>
      </c>
      <c r="D25" s="19">
        <v>941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2</v>
      </c>
      <c r="L25" s="19">
        <v>9</v>
      </c>
      <c r="M25" s="19">
        <v>0</v>
      </c>
      <c r="N25" s="23">
        <f>SUM(C25:M25)</f>
        <v>1247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1247</v>
      </c>
    </row>
    <row r="26" spans="1:22" s="5" customFormat="1" ht="14.25" customHeight="1" x14ac:dyDescent="0.25">
      <c r="A26" s="36" t="s">
        <v>63</v>
      </c>
      <c r="B26" s="37" t="s">
        <v>64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>SUM(C26:M26)</f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0</v>
      </c>
    </row>
    <row r="27" spans="1:22" s="5" customFormat="1" ht="14.25" customHeight="1" x14ac:dyDescent="0.25">
      <c r="A27" s="36" t="s">
        <v>65</v>
      </c>
      <c r="B27" s="37" t="s">
        <v>66</v>
      </c>
      <c r="C27" s="19">
        <v>25</v>
      </c>
      <c r="D27" s="19">
        <v>0</v>
      </c>
      <c r="E27" s="19">
        <v>463</v>
      </c>
      <c r="F27" s="19">
        <v>0</v>
      </c>
      <c r="G27" s="19">
        <v>0</v>
      </c>
      <c r="H27" s="19">
        <v>0</v>
      </c>
      <c r="I27" s="19">
        <v>294</v>
      </c>
      <c r="J27" s="19">
        <v>0</v>
      </c>
      <c r="K27" s="19">
        <v>0</v>
      </c>
      <c r="L27" s="19">
        <v>0</v>
      </c>
      <c r="M27" s="19">
        <v>0</v>
      </c>
      <c r="N27" s="23">
        <f>SUM(C27:M27)</f>
        <v>782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782</v>
      </c>
    </row>
    <row r="28" spans="1:22" s="5" customFormat="1" ht="14.25" customHeight="1" x14ac:dyDescent="0.25">
      <c r="A28" s="36" t="s">
        <v>67</v>
      </c>
      <c r="B28" s="37" t="s">
        <v>68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69</v>
      </c>
      <c r="B29" s="39" t="s">
        <v>70</v>
      </c>
      <c r="C29" s="19">
        <v>6755</v>
      </c>
      <c r="D29" s="19">
        <v>14123</v>
      </c>
      <c r="E29" s="19">
        <v>17756</v>
      </c>
      <c r="F29" s="19">
        <v>2726</v>
      </c>
      <c r="G29" s="19">
        <v>12090</v>
      </c>
      <c r="H29" s="19">
        <v>957</v>
      </c>
      <c r="I29" s="19">
        <v>3859</v>
      </c>
      <c r="J29" s="19">
        <v>4826</v>
      </c>
      <c r="K29" s="19">
        <v>1265</v>
      </c>
      <c r="L29" s="19">
        <v>4202</v>
      </c>
      <c r="M29" s="19">
        <v>0</v>
      </c>
      <c r="N29" s="40">
        <f>SUM(C29:M29)</f>
        <v>68559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68559</v>
      </c>
    </row>
    <row r="30" spans="1:22" s="5" customFormat="1" ht="14.25" customHeight="1" x14ac:dyDescent="0.25">
      <c r="A30" s="44" t="s">
        <v>14</v>
      </c>
      <c r="B30" s="45" t="s">
        <v>71</v>
      </c>
      <c r="C30" s="46">
        <f t="shared" ref="C30:M30" si="2">SUM(C6:C14)+C18+SUM(C22:C29)</f>
        <v>704751</v>
      </c>
      <c r="D30" s="46">
        <f t="shared" si="2"/>
        <v>475955</v>
      </c>
      <c r="E30" s="46">
        <f t="shared" si="2"/>
        <v>620008</v>
      </c>
      <c r="F30" s="46">
        <f t="shared" si="2"/>
        <v>162677</v>
      </c>
      <c r="G30" s="46">
        <f t="shared" si="2"/>
        <v>378864</v>
      </c>
      <c r="H30" s="46">
        <f t="shared" si="2"/>
        <v>187656</v>
      </c>
      <c r="I30" s="46">
        <f t="shared" si="2"/>
        <v>503254</v>
      </c>
      <c r="J30" s="46">
        <f t="shared" si="2"/>
        <v>219115</v>
      </c>
      <c r="K30" s="46">
        <f t="shared" si="2"/>
        <v>279966</v>
      </c>
      <c r="L30" s="46">
        <f t="shared" si="2"/>
        <v>416234</v>
      </c>
      <c r="M30" s="46">
        <f t="shared" si="2"/>
        <v>15355</v>
      </c>
      <c r="N30" s="47">
        <f>SUM(C30:M30)</f>
        <v>3963835</v>
      </c>
      <c r="O30" s="46">
        <f t="shared" ref="O30:T30" si="3">SUM(O6:O14)+O18+SUM(O22:O29)</f>
        <v>0</v>
      </c>
      <c r="P30" s="46">
        <f t="shared" si="3"/>
        <v>0</v>
      </c>
      <c r="Q30" s="46">
        <f t="shared" si="3"/>
        <v>0</v>
      </c>
      <c r="R30" s="46">
        <f t="shared" si="3"/>
        <v>0</v>
      </c>
      <c r="S30" s="46">
        <f t="shared" si="3"/>
        <v>0</v>
      </c>
      <c r="T30" s="46">
        <f t="shared" si="3"/>
        <v>0</v>
      </c>
      <c r="U30" s="47">
        <f t="shared" si="0"/>
        <v>0</v>
      </c>
      <c r="V30" s="48">
        <f t="shared" si="1"/>
        <v>3963835</v>
      </c>
    </row>
    <row r="31" spans="1:22" s="5" customFormat="1" ht="14.25" customHeight="1" x14ac:dyDescent="0.25">
      <c r="A31" s="49" t="s">
        <v>72</v>
      </c>
      <c r="B31" s="50" t="s">
        <v>73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296431</v>
      </c>
      <c r="P31" s="19">
        <v>178513</v>
      </c>
      <c r="Q31" s="19">
        <v>63027</v>
      </c>
      <c r="R31" s="19">
        <v>47868</v>
      </c>
      <c r="S31" s="19">
        <v>135548</v>
      </c>
      <c r="T31" s="21">
        <v>767</v>
      </c>
      <c r="U31" s="20">
        <f t="shared" si="0"/>
        <v>722154</v>
      </c>
      <c r="V31" s="22">
        <f t="shared" si="1"/>
        <v>722154</v>
      </c>
    </row>
    <row r="32" spans="1:22" s="5" customFormat="1" ht="14.25" customHeight="1" x14ac:dyDescent="0.25">
      <c r="A32" s="34" t="s">
        <v>74</v>
      </c>
      <c r="B32" s="51" t="s">
        <v>75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287726</v>
      </c>
      <c r="P32" s="31">
        <v>172676</v>
      </c>
      <c r="Q32" s="31">
        <v>61130</v>
      </c>
      <c r="R32" s="31">
        <v>44114</v>
      </c>
      <c r="S32" s="31">
        <v>134285</v>
      </c>
      <c r="T32" s="32">
        <v>0</v>
      </c>
      <c r="U32" s="30">
        <f t="shared" si="0"/>
        <v>699931</v>
      </c>
      <c r="V32" s="33">
        <f t="shared" si="1"/>
        <v>699931</v>
      </c>
    </row>
    <row r="33" spans="1:22" s="5" customFormat="1" ht="14.25" customHeight="1" x14ac:dyDescent="0.25">
      <c r="A33" s="34" t="s">
        <v>76</v>
      </c>
      <c r="B33" s="35" t="s">
        <v>77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8493</v>
      </c>
      <c r="P33" s="31">
        <v>5549</v>
      </c>
      <c r="Q33" s="31">
        <v>1755</v>
      </c>
      <c r="R33" s="31">
        <v>3754</v>
      </c>
      <c r="S33" s="31">
        <v>1263</v>
      </c>
      <c r="T33" s="32">
        <v>767</v>
      </c>
      <c r="U33" s="30">
        <f t="shared" si="0"/>
        <v>21581</v>
      </c>
      <c r="V33" s="33">
        <f t="shared" si="1"/>
        <v>21581</v>
      </c>
    </row>
    <row r="34" spans="1:22" s="5" customFormat="1" ht="14.25" customHeight="1" x14ac:dyDescent="0.25">
      <c r="A34" s="34" t="s">
        <v>78</v>
      </c>
      <c r="B34" s="35" t="s">
        <v>79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212</v>
      </c>
      <c r="P34" s="31">
        <v>288</v>
      </c>
      <c r="Q34" s="31">
        <v>142</v>
      </c>
      <c r="R34" s="31">
        <v>0</v>
      </c>
      <c r="S34" s="31">
        <v>0</v>
      </c>
      <c r="T34" s="32">
        <v>0</v>
      </c>
      <c r="U34" s="30">
        <f t="shared" si="0"/>
        <v>642</v>
      </c>
      <c r="V34" s="33">
        <f t="shared" si="1"/>
        <v>642</v>
      </c>
    </row>
    <row r="35" spans="1:22" s="5" customFormat="1" ht="14.25" customHeight="1" x14ac:dyDescent="0.25">
      <c r="A35" s="36" t="s">
        <v>80</v>
      </c>
      <c r="B35" s="52" t="s">
        <v>81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579</v>
      </c>
      <c r="S35" s="24">
        <v>0</v>
      </c>
      <c r="T35" s="25">
        <v>0</v>
      </c>
      <c r="U35" s="23">
        <f t="shared" si="0"/>
        <v>579</v>
      </c>
      <c r="V35" s="26">
        <f t="shared" si="1"/>
        <v>579</v>
      </c>
    </row>
    <row r="36" spans="1:22" s="5" customFormat="1" ht="14.25" customHeight="1" x14ac:dyDescent="0.25">
      <c r="A36" s="36" t="s">
        <v>82</v>
      </c>
      <c r="B36" s="52" t="s">
        <v>83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63030</v>
      </c>
      <c r="P36" s="24">
        <v>1371</v>
      </c>
      <c r="Q36" s="24">
        <v>45140</v>
      </c>
      <c r="R36" s="24">
        <v>6708</v>
      </c>
      <c r="S36" s="24">
        <v>14017</v>
      </c>
      <c r="T36" s="25">
        <v>27</v>
      </c>
      <c r="U36" s="23">
        <f t="shared" si="0"/>
        <v>130293</v>
      </c>
      <c r="V36" s="26">
        <f t="shared" si="1"/>
        <v>130293</v>
      </c>
    </row>
    <row r="37" spans="1:22" s="5" customFormat="1" ht="14.25" customHeight="1" x14ac:dyDescent="0.25">
      <c r="A37" s="36" t="s">
        <v>84</v>
      </c>
      <c r="B37" s="52" t="s">
        <v>85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86</v>
      </c>
      <c r="B38" s="52" t="s">
        <v>87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88</v>
      </c>
      <c r="B39" s="37" t="s">
        <v>89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90</v>
      </c>
      <c r="B40" s="52" t="s">
        <v>91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21</v>
      </c>
      <c r="B41" s="54" t="s">
        <v>92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>SUM(C41:M41)</f>
        <v>0</v>
      </c>
      <c r="O41" s="46">
        <f t="shared" ref="O41:T41" si="5">O31+SUM(O35:O40)</f>
        <v>359461</v>
      </c>
      <c r="P41" s="46">
        <f t="shared" si="5"/>
        <v>179884</v>
      </c>
      <c r="Q41" s="46">
        <f t="shared" si="5"/>
        <v>108167</v>
      </c>
      <c r="R41" s="46">
        <f t="shared" si="5"/>
        <v>55155</v>
      </c>
      <c r="S41" s="46">
        <f t="shared" si="5"/>
        <v>149565</v>
      </c>
      <c r="T41" s="46">
        <f t="shared" si="5"/>
        <v>794</v>
      </c>
      <c r="U41" s="47">
        <f t="shared" si="0"/>
        <v>853026</v>
      </c>
      <c r="V41" s="48">
        <f t="shared" si="1"/>
        <v>853026</v>
      </c>
    </row>
    <row r="42" spans="1:22" s="5" customFormat="1" ht="14.25" customHeight="1" x14ac:dyDescent="0.25">
      <c r="A42" s="55" t="s">
        <v>22</v>
      </c>
      <c r="B42" s="56" t="s">
        <v>93</v>
      </c>
      <c r="C42" s="57">
        <f t="shared" ref="C42:V42" si="6">C30+C41</f>
        <v>704751</v>
      </c>
      <c r="D42" s="57">
        <f t="shared" si="6"/>
        <v>475955</v>
      </c>
      <c r="E42" s="57">
        <f t="shared" si="6"/>
        <v>620008</v>
      </c>
      <c r="F42" s="57">
        <f t="shared" si="6"/>
        <v>162677</v>
      </c>
      <c r="G42" s="57">
        <f t="shared" si="6"/>
        <v>378864</v>
      </c>
      <c r="H42" s="57">
        <f t="shared" si="6"/>
        <v>187656</v>
      </c>
      <c r="I42" s="57">
        <f t="shared" si="6"/>
        <v>503254</v>
      </c>
      <c r="J42" s="57">
        <f t="shared" si="6"/>
        <v>219115</v>
      </c>
      <c r="K42" s="57">
        <f t="shared" si="6"/>
        <v>279966</v>
      </c>
      <c r="L42" s="57">
        <f t="shared" si="6"/>
        <v>416234</v>
      </c>
      <c r="M42" s="57">
        <f t="shared" si="6"/>
        <v>15355</v>
      </c>
      <c r="N42" s="57">
        <f t="shared" si="6"/>
        <v>3963835</v>
      </c>
      <c r="O42" s="57">
        <f t="shared" si="6"/>
        <v>359461</v>
      </c>
      <c r="P42" s="57">
        <f t="shared" si="6"/>
        <v>179884</v>
      </c>
      <c r="Q42" s="57">
        <f t="shared" si="6"/>
        <v>108167</v>
      </c>
      <c r="R42" s="57">
        <f t="shared" si="6"/>
        <v>55155</v>
      </c>
      <c r="S42" s="57">
        <f t="shared" si="6"/>
        <v>149565</v>
      </c>
      <c r="T42" s="57">
        <f t="shared" si="6"/>
        <v>794</v>
      </c>
      <c r="U42" s="57">
        <f t="shared" si="6"/>
        <v>853026</v>
      </c>
      <c r="V42" s="58">
        <f t="shared" si="6"/>
        <v>4816861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7">C4</f>
        <v>MAKEDONIJA Insurance s.c. Skopje - Vienna Insurance Group</v>
      </c>
      <c r="D45" s="59" t="str">
        <f t="shared" si="7"/>
        <v>STOCK COMPANY FOR INSURANCE TRIGLAV</v>
      </c>
      <c r="E45" s="59" t="str">
        <f t="shared" si="7"/>
        <v>SAVA Insurance, a.d. Skopje</v>
      </c>
      <c r="F45" s="59" t="str">
        <f t="shared" si="7"/>
        <v>EUROINS INSURANCE S.C. Skopje</v>
      </c>
      <c r="G45" s="59" t="str">
        <f t="shared" si="7"/>
        <v>EUROLINK Insurance Inc. Skopje</v>
      </c>
      <c r="H45" s="59" t="str">
        <f t="shared" si="7"/>
        <v>GRAWE Non-life</v>
      </c>
      <c r="I45" s="59" t="str">
        <f t="shared" si="7"/>
        <v>UNIQA</v>
      </c>
      <c r="J45" s="59" t="str">
        <f t="shared" si="7"/>
        <v>Insurance Policy</v>
      </c>
      <c r="K45" s="59" t="str">
        <f t="shared" si="7"/>
        <v>INSURANCE COMPANY HALK OSIGURUVANJE A.D. SKOPJE</v>
      </c>
      <c r="L45" s="59" t="str">
        <f t="shared" si="7"/>
        <v>CROATIA INSURANCE - NON LIFE</v>
      </c>
      <c r="M45" s="59" t="str">
        <f t="shared" si="7"/>
        <v>ZOIL MAKEDONIJA, Bitola</v>
      </c>
      <c r="N45" s="60"/>
      <c r="O45" s="59" t="str">
        <f t="shared" ref="O45:T45" si="8">O4</f>
        <v>CROATIA INSURANCE - LIFE</v>
      </c>
      <c r="P45" s="59" t="str">
        <f t="shared" si="8"/>
        <v>GRAWE</v>
      </c>
      <c r="Q45" s="59" t="str">
        <f t="shared" si="8"/>
        <v>WINNER LIFE</v>
      </c>
      <c r="R45" s="59" t="str">
        <f t="shared" si="8"/>
        <v>UNIQA LIFE</v>
      </c>
      <c r="S45" s="59" t="str">
        <f t="shared" si="8"/>
        <v>TRIGLAV LIFE</v>
      </c>
      <c r="T45" s="59" t="str">
        <f t="shared" si="8"/>
        <v>PRVA LIFE JSC Skopje</v>
      </c>
      <c r="U45" s="61"/>
    </row>
    <row r="46" spans="1:22" s="5" customFormat="1" ht="14.25" customHeight="1" x14ac:dyDescent="0.25">
      <c r="A46" s="121" t="s">
        <v>94</v>
      </c>
      <c r="B46" s="122"/>
      <c r="C46" s="62">
        <f>C42/$N$42</f>
        <v>0.17779524122472304</v>
      </c>
      <c r="D46" s="62">
        <f>D42/$N$42</f>
        <v>0.12007437241963906</v>
      </c>
      <c r="E46" s="62">
        <f>E42/$N$42</f>
        <v>0.15641619794971284</v>
      </c>
      <c r="F46" s="62">
        <f>F42/$N$42</f>
        <v>4.1040305663580849E-2</v>
      </c>
      <c r="G46" s="62">
        <f>G42/$N$42</f>
        <v>9.5580164159204409E-2</v>
      </c>
      <c r="H46" s="62">
        <f>H42/$N$42</f>
        <v>4.734203113903581E-2</v>
      </c>
      <c r="I46" s="62">
        <f>I42/$N$42</f>
        <v>0.12696138966430237</v>
      </c>
      <c r="J46" s="62">
        <f>J42/$N$42</f>
        <v>5.52785370733141E-2</v>
      </c>
      <c r="K46" s="62">
        <f>K42/$N$42</f>
        <v>7.0630084249218239E-2</v>
      </c>
      <c r="L46" s="62">
        <f>L42/$N$42</f>
        <v>0.10500790270028899</v>
      </c>
      <c r="M46" s="62">
        <f>M42/$N$42</f>
        <v>3.8737737569802979E-3</v>
      </c>
      <c r="N46" s="63"/>
      <c r="O46" s="62">
        <f>O42/$U$42</f>
        <v>0.42139512746387564</v>
      </c>
      <c r="P46" s="62">
        <f t="shared" ref="P46:T46" si="9">P42/$U$42</f>
        <v>0.21087751135369848</v>
      </c>
      <c r="Q46" s="62">
        <f t="shared" si="9"/>
        <v>0.12680387233214463</v>
      </c>
      <c r="R46" s="62">
        <f t="shared" si="9"/>
        <v>6.4658052626766355E-2</v>
      </c>
      <c r="S46" s="62">
        <f t="shared" si="9"/>
        <v>0.17533463223864221</v>
      </c>
      <c r="T46" s="62">
        <f t="shared" si="9"/>
        <v>9.3080398487267681E-4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A8DD-43DA-49FB-AC9B-A307413D03B1}">
  <dimension ref="A1:W59"/>
  <sheetViews>
    <sheetView showGridLines="0" zoomScale="80" zoomScaleNormal="80" workbookViewId="0">
      <selection activeCell="G1" sqref="G1:G104857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115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10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10" t="s">
        <v>21</v>
      </c>
      <c r="V4" s="11" t="s">
        <v>22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23</v>
      </c>
      <c r="B6" s="18" t="s">
        <v>24</v>
      </c>
      <c r="C6" s="19">
        <v>868</v>
      </c>
      <c r="D6" s="19">
        <v>731</v>
      </c>
      <c r="E6" s="19">
        <v>717</v>
      </c>
      <c r="F6" s="19">
        <v>164</v>
      </c>
      <c r="G6" s="19">
        <v>935</v>
      </c>
      <c r="H6" s="19">
        <v>444</v>
      </c>
      <c r="I6" s="19">
        <v>553</v>
      </c>
      <c r="J6" s="19">
        <v>344</v>
      </c>
      <c r="K6" s="19">
        <v>376</v>
      </c>
      <c r="L6" s="19">
        <v>1110</v>
      </c>
      <c r="M6" s="19">
        <v>5</v>
      </c>
      <c r="N6" s="20">
        <f>SUM(C6:M6)</f>
        <v>6247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6247</v>
      </c>
    </row>
    <row r="7" spans="1:23" s="5" customFormat="1" ht="14.25" customHeight="1" x14ac:dyDescent="0.25">
      <c r="A7" s="17" t="s">
        <v>25</v>
      </c>
      <c r="B7" s="18" t="s">
        <v>26</v>
      </c>
      <c r="C7" s="19">
        <v>14718</v>
      </c>
      <c r="D7" s="19">
        <v>11072</v>
      </c>
      <c r="E7" s="19">
        <v>4949</v>
      </c>
      <c r="F7" s="19">
        <v>984</v>
      </c>
      <c r="G7" s="19">
        <v>9728</v>
      </c>
      <c r="H7" s="19">
        <v>0</v>
      </c>
      <c r="I7" s="19">
        <v>4999</v>
      </c>
      <c r="J7" s="19">
        <v>0</v>
      </c>
      <c r="K7" s="19">
        <v>4764</v>
      </c>
      <c r="L7" s="19">
        <v>12754</v>
      </c>
      <c r="M7" s="19">
        <v>0</v>
      </c>
      <c r="N7" s="23">
        <f>SUM(C7:M7)</f>
        <v>63968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63968</v>
      </c>
    </row>
    <row r="8" spans="1:23" s="5" customFormat="1" ht="14.25" customHeight="1" x14ac:dyDescent="0.25">
      <c r="A8" s="17" t="s">
        <v>27</v>
      </c>
      <c r="B8" s="18" t="s">
        <v>28</v>
      </c>
      <c r="C8" s="19">
        <v>774</v>
      </c>
      <c r="D8" s="19">
        <v>810</v>
      </c>
      <c r="E8" s="19">
        <v>1012</v>
      </c>
      <c r="F8" s="19">
        <v>442</v>
      </c>
      <c r="G8" s="19">
        <v>529</v>
      </c>
      <c r="H8" s="19">
        <v>114</v>
      </c>
      <c r="I8" s="19">
        <v>480</v>
      </c>
      <c r="J8" s="19">
        <v>532</v>
      </c>
      <c r="K8" s="19">
        <v>590</v>
      </c>
      <c r="L8" s="19">
        <v>526</v>
      </c>
      <c r="M8" s="19">
        <v>18</v>
      </c>
      <c r="N8" s="23">
        <f>SUM(C8:M8)</f>
        <v>5827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5827</v>
      </c>
    </row>
    <row r="9" spans="1:23" s="5" customFormat="1" ht="14.25" customHeight="1" x14ac:dyDescent="0.25">
      <c r="A9" s="17" t="s">
        <v>29</v>
      </c>
      <c r="B9" s="18" t="s">
        <v>30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31</v>
      </c>
      <c r="B10" s="18" t="s">
        <v>32</v>
      </c>
      <c r="C10" s="19">
        <v>0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>SUM(C10:M10)</f>
        <v>1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1</v>
      </c>
    </row>
    <row r="11" spans="1:23" s="5" customFormat="1" ht="14.25" customHeight="1" x14ac:dyDescent="0.25">
      <c r="A11" s="17" t="s">
        <v>33</v>
      </c>
      <c r="B11" s="18" t="s">
        <v>34</v>
      </c>
      <c r="C11" s="19">
        <v>0</v>
      </c>
      <c r="D11" s="19">
        <v>0</v>
      </c>
      <c r="E11" s="19">
        <v>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</v>
      </c>
      <c r="L11" s="19">
        <v>0</v>
      </c>
      <c r="M11" s="19">
        <v>0</v>
      </c>
      <c r="N11" s="23">
        <f>SUM(C11:M11)</f>
        <v>2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2</v>
      </c>
    </row>
    <row r="12" spans="1:23" s="5" customFormat="1" ht="14.25" customHeight="1" x14ac:dyDescent="0.25">
      <c r="A12" s="17" t="s">
        <v>35</v>
      </c>
      <c r="B12" s="18" t="s">
        <v>36</v>
      </c>
      <c r="C12" s="19">
        <v>4</v>
      </c>
      <c r="D12" s="19">
        <v>2</v>
      </c>
      <c r="E12" s="19">
        <v>2</v>
      </c>
      <c r="F12" s="19">
        <v>1</v>
      </c>
      <c r="G12" s="19">
        <v>0</v>
      </c>
      <c r="H12" s="19">
        <v>0</v>
      </c>
      <c r="I12" s="19">
        <v>11</v>
      </c>
      <c r="J12" s="19">
        <v>0</v>
      </c>
      <c r="K12" s="19">
        <v>0</v>
      </c>
      <c r="L12" s="19">
        <v>1</v>
      </c>
      <c r="M12" s="19">
        <v>0</v>
      </c>
      <c r="N12" s="23">
        <f>SUM(C12:M12)</f>
        <v>21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21</v>
      </c>
    </row>
    <row r="13" spans="1:23" s="5" customFormat="1" ht="14.25" customHeight="1" x14ac:dyDescent="0.25">
      <c r="A13" s="17" t="s">
        <v>37</v>
      </c>
      <c r="B13" s="18" t="s">
        <v>38</v>
      </c>
      <c r="C13" s="19">
        <v>55</v>
      </c>
      <c r="D13" s="19">
        <v>35</v>
      </c>
      <c r="E13" s="19">
        <v>106</v>
      </c>
      <c r="F13" s="19">
        <v>7</v>
      </c>
      <c r="G13" s="19">
        <v>280</v>
      </c>
      <c r="H13" s="19">
        <v>4</v>
      </c>
      <c r="I13" s="19">
        <v>18</v>
      </c>
      <c r="J13" s="19">
        <v>48</v>
      </c>
      <c r="K13" s="19">
        <v>22</v>
      </c>
      <c r="L13" s="19">
        <v>24</v>
      </c>
      <c r="M13" s="19">
        <v>0</v>
      </c>
      <c r="N13" s="23">
        <f>SUM(C13:M13)</f>
        <v>599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599</v>
      </c>
    </row>
    <row r="14" spans="1:23" s="5" customFormat="1" ht="14.25" customHeight="1" x14ac:dyDescent="0.25">
      <c r="A14" s="17" t="s">
        <v>39</v>
      </c>
      <c r="B14" s="18" t="s">
        <v>40</v>
      </c>
      <c r="C14" s="19">
        <v>761</v>
      </c>
      <c r="D14" s="19">
        <v>614</v>
      </c>
      <c r="E14" s="19">
        <v>756</v>
      </c>
      <c r="F14" s="19">
        <v>194</v>
      </c>
      <c r="G14" s="19">
        <v>87</v>
      </c>
      <c r="H14" s="19">
        <v>4</v>
      </c>
      <c r="I14" s="19">
        <v>244</v>
      </c>
      <c r="J14" s="19">
        <v>95</v>
      </c>
      <c r="K14" s="19">
        <v>109</v>
      </c>
      <c r="L14" s="19">
        <v>211</v>
      </c>
      <c r="M14" s="19">
        <v>4</v>
      </c>
      <c r="N14" s="23">
        <f>SUM(C14:M14)</f>
        <v>3079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3079</v>
      </c>
    </row>
    <row r="15" spans="1:23" s="5" customFormat="1" ht="14.25" customHeight="1" x14ac:dyDescent="0.25">
      <c r="A15" s="17" t="s">
        <v>41</v>
      </c>
      <c r="B15" s="18" t="s">
        <v>42</v>
      </c>
      <c r="C15" s="19">
        <v>816</v>
      </c>
      <c r="D15" s="19">
        <v>649</v>
      </c>
      <c r="E15" s="19">
        <v>862</v>
      </c>
      <c r="F15" s="19">
        <v>201</v>
      </c>
      <c r="G15" s="19">
        <v>367</v>
      </c>
      <c r="H15" s="19">
        <v>8</v>
      </c>
      <c r="I15" s="19">
        <v>262</v>
      </c>
      <c r="J15" s="19">
        <v>143</v>
      </c>
      <c r="K15" s="19">
        <v>131</v>
      </c>
      <c r="L15" s="19">
        <v>235</v>
      </c>
      <c r="M15" s="19">
        <v>4</v>
      </c>
      <c r="N15" s="23">
        <f>SUM(C15:M15)</f>
        <v>3678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3678</v>
      </c>
    </row>
    <row r="16" spans="1:23" s="5" customFormat="1" ht="14.25" customHeight="1" x14ac:dyDescent="0.25">
      <c r="A16" s="27" t="s">
        <v>43</v>
      </c>
      <c r="B16" s="28" t="s">
        <v>44</v>
      </c>
      <c r="C16" s="29">
        <v>146</v>
      </c>
      <c r="D16" s="29">
        <v>356</v>
      </c>
      <c r="E16" s="29">
        <v>657</v>
      </c>
      <c r="F16" s="29">
        <v>25</v>
      </c>
      <c r="G16" s="29">
        <v>264</v>
      </c>
      <c r="H16" s="29">
        <v>2</v>
      </c>
      <c r="I16" s="29">
        <v>52</v>
      </c>
      <c r="J16" s="29">
        <v>34</v>
      </c>
      <c r="K16" s="29">
        <v>39</v>
      </c>
      <c r="L16" s="29">
        <v>150</v>
      </c>
      <c r="M16" s="29">
        <v>0</v>
      </c>
      <c r="N16" s="30">
        <f>SUM(C16:M16)</f>
        <v>1725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1725</v>
      </c>
    </row>
    <row r="17" spans="1:22" s="5" customFormat="1" ht="14.25" customHeight="1" x14ac:dyDescent="0.25">
      <c r="A17" s="34" t="s">
        <v>45</v>
      </c>
      <c r="B17" s="35" t="s">
        <v>46</v>
      </c>
      <c r="C17" s="29">
        <v>670</v>
      </c>
      <c r="D17" s="29">
        <v>293</v>
      </c>
      <c r="E17" s="29">
        <v>205</v>
      </c>
      <c r="F17" s="29">
        <v>176</v>
      </c>
      <c r="G17" s="29">
        <v>103</v>
      </c>
      <c r="H17" s="29">
        <v>6</v>
      </c>
      <c r="I17" s="29">
        <v>210</v>
      </c>
      <c r="J17" s="29">
        <v>109</v>
      </c>
      <c r="K17" s="29">
        <v>92</v>
      </c>
      <c r="L17" s="29">
        <v>85</v>
      </c>
      <c r="M17" s="29">
        <v>4</v>
      </c>
      <c r="N17" s="30">
        <f>SUM(C17:M17)</f>
        <v>1953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1953</v>
      </c>
    </row>
    <row r="18" spans="1:22" s="5" customFormat="1" ht="14.25" customHeight="1" x14ac:dyDescent="0.25">
      <c r="A18" s="36" t="s">
        <v>47</v>
      </c>
      <c r="B18" s="37" t="s">
        <v>48</v>
      </c>
      <c r="C18" s="19">
        <v>3770</v>
      </c>
      <c r="D18" s="19">
        <v>1861</v>
      </c>
      <c r="E18" s="19">
        <v>1935</v>
      </c>
      <c r="F18" s="19">
        <v>1445</v>
      </c>
      <c r="G18" s="19">
        <v>1691</v>
      </c>
      <c r="H18" s="19">
        <v>2999</v>
      </c>
      <c r="I18" s="19">
        <v>4112</v>
      </c>
      <c r="J18" s="19">
        <v>1967</v>
      </c>
      <c r="K18" s="19">
        <v>1460</v>
      </c>
      <c r="L18" s="19">
        <v>2323</v>
      </c>
      <c r="M18" s="19">
        <v>185</v>
      </c>
      <c r="N18" s="23">
        <f>SUM(C18:M18)</f>
        <v>23748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23748</v>
      </c>
    </row>
    <row r="19" spans="1:22" s="5" customFormat="1" ht="14.25" customHeight="1" x14ac:dyDescent="0.25">
      <c r="A19" s="34" t="s">
        <v>49</v>
      </c>
      <c r="B19" s="35" t="s">
        <v>50</v>
      </c>
      <c r="C19" s="29">
        <v>3576</v>
      </c>
      <c r="D19" s="29">
        <v>1692</v>
      </c>
      <c r="E19" s="29">
        <v>1765</v>
      </c>
      <c r="F19" s="29">
        <v>1366</v>
      </c>
      <c r="G19" s="29">
        <v>1622</v>
      </c>
      <c r="H19" s="29">
        <v>2887</v>
      </c>
      <c r="I19" s="29">
        <v>3960</v>
      </c>
      <c r="J19" s="29">
        <v>1898</v>
      </c>
      <c r="K19" s="29">
        <v>1346</v>
      </c>
      <c r="L19" s="29">
        <v>2244</v>
      </c>
      <c r="M19" s="29">
        <v>180</v>
      </c>
      <c r="N19" s="30">
        <f>SUM(C19:M19)</f>
        <v>22536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22536</v>
      </c>
    </row>
    <row r="20" spans="1:22" s="5" customFormat="1" ht="14.25" customHeight="1" x14ac:dyDescent="0.25">
      <c r="A20" s="34" t="s">
        <v>51</v>
      </c>
      <c r="B20" s="35" t="s">
        <v>52</v>
      </c>
      <c r="C20" s="29">
        <v>179</v>
      </c>
      <c r="D20" s="29">
        <v>161</v>
      </c>
      <c r="E20" s="29">
        <v>136</v>
      </c>
      <c r="F20" s="29">
        <v>63</v>
      </c>
      <c r="G20" s="29">
        <v>66</v>
      </c>
      <c r="H20" s="29">
        <v>112</v>
      </c>
      <c r="I20" s="29">
        <v>145</v>
      </c>
      <c r="J20" s="29">
        <v>66</v>
      </c>
      <c r="K20" s="29">
        <v>110</v>
      </c>
      <c r="L20" s="29">
        <v>74</v>
      </c>
      <c r="M20" s="29">
        <v>5</v>
      </c>
      <c r="N20" s="30">
        <f>SUM(C20:M20)</f>
        <v>1117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1117</v>
      </c>
    </row>
    <row r="21" spans="1:22" s="5" customFormat="1" ht="14.25" customHeight="1" x14ac:dyDescent="0.25">
      <c r="A21" s="34" t="s">
        <v>53</v>
      </c>
      <c r="B21" s="35" t="s">
        <v>54</v>
      </c>
      <c r="C21" s="29">
        <v>3</v>
      </c>
      <c r="D21" s="29">
        <v>1</v>
      </c>
      <c r="E21" s="29">
        <v>1</v>
      </c>
      <c r="F21" s="29">
        <v>11</v>
      </c>
      <c r="G21" s="29">
        <v>0</v>
      </c>
      <c r="H21" s="29">
        <v>0</v>
      </c>
      <c r="I21" s="29">
        <v>0</v>
      </c>
      <c r="J21" s="29">
        <v>1</v>
      </c>
      <c r="K21" s="29">
        <v>2</v>
      </c>
      <c r="L21" s="29">
        <v>0</v>
      </c>
      <c r="M21" s="29">
        <v>0</v>
      </c>
      <c r="N21" s="30">
        <f>SUM(C21:M21)</f>
        <v>19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19</v>
      </c>
    </row>
    <row r="22" spans="1:22" s="5" customFormat="1" ht="14.25" customHeight="1" x14ac:dyDescent="0.25">
      <c r="A22" s="36" t="s">
        <v>55</v>
      </c>
      <c r="B22" s="37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>SUM(C22:M22)</f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0</v>
      </c>
    </row>
    <row r="23" spans="1:22" s="5" customFormat="1" ht="14.25" customHeight="1" x14ac:dyDescent="0.25">
      <c r="A23" s="36" t="s">
        <v>57</v>
      </c>
      <c r="B23" s="37" t="s">
        <v>58</v>
      </c>
      <c r="C23" s="19">
        <v>0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3">
        <f>SUM(C23:M23)</f>
        <v>1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1</v>
      </c>
    </row>
    <row r="24" spans="1:22" s="5" customFormat="1" ht="14.25" customHeight="1" x14ac:dyDescent="0.25">
      <c r="A24" s="36" t="s">
        <v>59</v>
      </c>
      <c r="B24" s="37" t="s">
        <v>60</v>
      </c>
      <c r="C24" s="19">
        <v>92</v>
      </c>
      <c r="D24" s="19">
        <v>12</v>
      </c>
      <c r="E24" s="19">
        <v>19</v>
      </c>
      <c r="F24" s="19">
        <v>18</v>
      </c>
      <c r="G24" s="19">
        <v>51</v>
      </c>
      <c r="H24" s="19">
        <v>2</v>
      </c>
      <c r="I24" s="19">
        <v>11</v>
      </c>
      <c r="J24" s="19">
        <v>42</v>
      </c>
      <c r="K24" s="19">
        <v>5</v>
      </c>
      <c r="L24" s="19">
        <v>16</v>
      </c>
      <c r="M24" s="19">
        <v>0</v>
      </c>
      <c r="N24" s="23">
        <f>SUM(C24:M24)</f>
        <v>268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268</v>
      </c>
    </row>
    <row r="25" spans="1:22" s="5" customFormat="1" ht="14.25" customHeight="1" x14ac:dyDescent="0.25">
      <c r="A25" s="36" t="s">
        <v>61</v>
      </c>
      <c r="B25" s="37" t="s">
        <v>62</v>
      </c>
      <c r="C25" s="19">
        <v>2</v>
      </c>
      <c r="D25" s="19">
        <v>30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23">
        <f>SUM(C25:M25)</f>
        <v>33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33</v>
      </c>
    </row>
    <row r="26" spans="1:22" s="5" customFormat="1" ht="14.25" customHeight="1" x14ac:dyDescent="0.25">
      <c r="A26" s="36" t="s">
        <v>63</v>
      </c>
      <c r="B26" s="37" t="s">
        <v>64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>SUM(C26:M26)</f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0</v>
      </c>
    </row>
    <row r="27" spans="1:22" s="5" customFormat="1" ht="14.25" customHeight="1" x14ac:dyDescent="0.25">
      <c r="A27" s="36" t="s">
        <v>65</v>
      </c>
      <c r="B27" s="37" t="s">
        <v>66</v>
      </c>
      <c r="C27" s="19">
        <v>23</v>
      </c>
      <c r="D27" s="19">
        <v>0</v>
      </c>
      <c r="E27" s="19">
        <v>2</v>
      </c>
      <c r="F27" s="19">
        <v>0</v>
      </c>
      <c r="G27" s="19">
        <v>0</v>
      </c>
      <c r="H27" s="19">
        <v>0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23">
        <f>SUM(C27:M27)</f>
        <v>26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26</v>
      </c>
    </row>
    <row r="28" spans="1:22" s="5" customFormat="1" ht="14.25" customHeight="1" x14ac:dyDescent="0.25">
      <c r="A28" s="36" t="s">
        <v>67</v>
      </c>
      <c r="B28" s="37" t="s">
        <v>68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69</v>
      </c>
      <c r="B29" s="39" t="s">
        <v>70</v>
      </c>
      <c r="C29" s="19">
        <v>271</v>
      </c>
      <c r="D29" s="19">
        <v>708</v>
      </c>
      <c r="E29" s="19">
        <v>748</v>
      </c>
      <c r="F29" s="19">
        <v>105</v>
      </c>
      <c r="G29" s="19">
        <v>379</v>
      </c>
      <c r="H29" s="19">
        <v>86</v>
      </c>
      <c r="I29" s="19">
        <v>239</v>
      </c>
      <c r="J29" s="19">
        <v>248</v>
      </c>
      <c r="K29" s="19">
        <v>79</v>
      </c>
      <c r="L29" s="19">
        <v>261</v>
      </c>
      <c r="M29" s="19">
        <v>0</v>
      </c>
      <c r="N29" s="40">
        <f>SUM(C29:M29)</f>
        <v>3124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3124</v>
      </c>
    </row>
    <row r="30" spans="1:22" s="5" customFormat="1" ht="14.25" customHeight="1" x14ac:dyDescent="0.25">
      <c r="A30" s="44" t="s">
        <v>14</v>
      </c>
      <c r="B30" s="45" t="s">
        <v>71</v>
      </c>
      <c r="C30" s="46">
        <v>21338</v>
      </c>
      <c r="D30" s="46">
        <v>15876</v>
      </c>
      <c r="E30" s="46">
        <v>10248</v>
      </c>
      <c r="F30" s="46">
        <v>3360</v>
      </c>
      <c r="G30" s="46">
        <v>13680</v>
      </c>
      <c r="H30" s="46">
        <v>3653</v>
      </c>
      <c r="I30" s="46">
        <v>10668</v>
      </c>
      <c r="J30" s="46">
        <v>3276</v>
      </c>
      <c r="K30" s="46">
        <v>7406</v>
      </c>
      <c r="L30" s="46">
        <v>17227</v>
      </c>
      <c r="M30" s="46">
        <v>212</v>
      </c>
      <c r="N30" s="47">
        <f>SUM(C30:M30)</f>
        <v>106944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f t="shared" si="0"/>
        <v>0</v>
      </c>
      <c r="V30" s="48">
        <f t="shared" si="1"/>
        <v>106944</v>
      </c>
    </row>
    <row r="31" spans="1:22" s="5" customFormat="1" ht="14.25" customHeight="1" x14ac:dyDescent="0.25">
      <c r="A31" s="49" t="s">
        <v>72</v>
      </c>
      <c r="B31" s="50" t="s">
        <v>73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1665</v>
      </c>
      <c r="P31" s="19">
        <v>825</v>
      </c>
      <c r="Q31" s="19">
        <v>279</v>
      </c>
      <c r="R31" s="19">
        <v>295</v>
      </c>
      <c r="S31" s="19">
        <v>442</v>
      </c>
      <c r="T31" s="21">
        <v>3</v>
      </c>
      <c r="U31" s="20">
        <f t="shared" si="0"/>
        <v>3509</v>
      </c>
      <c r="V31" s="22">
        <f t="shared" si="1"/>
        <v>3509</v>
      </c>
    </row>
    <row r="32" spans="1:22" s="5" customFormat="1" ht="14.25" customHeight="1" x14ac:dyDescent="0.25">
      <c r="A32" s="34" t="s">
        <v>74</v>
      </c>
      <c r="B32" s="51" t="s">
        <v>75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1414</v>
      </c>
      <c r="P32" s="31">
        <v>722</v>
      </c>
      <c r="Q32" s="31">
        <v>247</v>
      </c>
      <c r="R32" s="31">
        <v>217</v>
      </c>
      <c r="S32" s="31">
        <v>418</v>
      </c>
      <c r="T32" s="32">
        <v>0</v>
      </c>
      <c r="U32" s="30">
        <f t="shared" si="0"/>
        <v>3018</v>
      </c>
      <c r="V32" s="33">
        <f t="shared" si="1"/>
        <v>3018</v>
      </c>
    </row>
    <row r="33" spans="1:22" s="5" customFormat="1" ht="14.25" customHeight="1" x14ac:dyDescent="0.25">
      <c r="A33" s="34" t="s">
        <v>76</v>
      </c>
      <c r="B33" s="35" t="s">
        <v>77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250</v>
      </c>
      <c r="P33" s="31">
        <v>103</v>
      </c>
      <c r="Q33" s="31">
        <v>32</v>
      </c>
      <c r="R33" s="31">
        <v>78</v>
      </c>
      <c r="S33" s="31">
        <v>24</v>
      </c>
      <c r="T33" s="32">
        <v>3</v>
      </c>
      <c r="U33" s="30">
        <f t="shared" si="0"/>
        <v>490</v>
      </c>
      <c r="V33" s="33">
        <f t="shared" si="1"/>
        <v>490</v>
      </c>
    </row>
    <row r="34" spans="1:22" s="5" customFormat="1" ht="14.25" customHeight="1" x14ac:dyDescent="0.25">
      <c r="A34" s="34" t="s">
        <v>78</v>
      </c>
      <c r="B34" s="35" t="s">
        <v>79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1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1</v>
      </c>
      <c r="V34" s="33">
        <f t="shared" si="1"/>
        <v>1</v>
      </c>
    </row>
    <row r="35" spans="1:22" s="5" customFormat="1" ht="14.25" customHeight="1" x14ac:dyDescent="0.25">
      <c r="A35" s="36" t="s">
        <v>80</v>
      </c>
      <c r="B35" s="52" t="s">
        <v>81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1</v>
      </c>
      <c r="S35" s="24">
        <v>0</v>
      </c>
      <c r="T35" s="25">
        <v>0</v>
      </c>
      <c r="U35" s="23">
        <f t="shared" si="0"/>
        <v>1</v>
      </c>
      <c r="V35" s="26">
        <f t="shared" si="1"/>
        <v>1</v>
      </c>
    </row>
    <row r="36" spans="1:22" s="5" customFormat="1" ht="14.25" customHeight="1" x14ac:dyDescent="0.25">
      <c r="A36" s="36" t="s">
        <v>82</v>
      </c>
      <c r="B36" s="52" t="s">
        <v>83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139</v>
      </c>
      <c r="P36" s="24">
        <v>27</v>
      </c>
      <c r="Q36" s="24">
        <v>282</v>
      </c>
      <c r="R36" s="24">
        <v>54</v>
      </c>
      <c r="S36" s="24">
        <v>14</v>
      </c>
      <c r="T36" s="25">
        <v>1</v>
      </c>
      <c r="U36" s="23">
        <f t="shared" si="0"/>
        <v>517</v>
      </c>
      <c r="V36" s="26">
        <f t="shared" si="1"/>
        <v>517</v>
      </c>
    </row>
    <row r="37" spans="1:22" s="5" customFormat="1" ht="14.25" customHeight="1" x14ac:dyDescent="0.25">
      <c r="A37" s="36" t="s">
        <v>84</v>
      </c>
      <c r="B37" s="52" t="s">
        <v>85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86</v>
      </c>
      <c r="B38" s="52" t="s">
        <v>87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88</v>
      </c>
      <c r="B39" s="37" t="s">
        <v>89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90</v>
      </c>
      <c r="B40" s="52" t="s">
        <v>91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21</v>
      </c>
      <c r="B41" s="54" t="s">
        <v>92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>SUM(C41:M41)</f>
        <v>0</v>
      </c>
      <c r="O41" s="46">
        <v>1804</v>
      </c>
      <c r="P41" s="46">
        <v>852</v>
      </c>
      <c r="Q41" s="46">
        <v>561</v>
      </c>
      <c r="R41" s="46">
        <v>350</v>
      </c>
      <c r="S41" s="46">
        <v>456</v>
      </c>
      <c r="T41" s="46">
        <v>4</v>
      </c>
      <c r="U41" s="47">
        <f t="shared" si="0"/>
        <v>4027</v>
      </c>
      <c r="V41" s="48">
        <f t="shared" si="1"/>
        <v>4027</v>
      </c>
    </row>
    <row r="42" spans="1:22" s="5" customFormat="1" ht="14.25" customHeight="1" x14ac:dyDescent="0.25">
      <c r="A42" s="55" t="s">
        <v>22</v>
      </c>
      <c r="B42" s="56" t="s">
        <v>93</v>
      </c>
      <c r="C42" s="57">
        <f t="shared" ref="C42:V42" si="2">C30+C41</f>
        <v>21338</v>
      </c>
      <c r="D42" s="57">
        <f t="shared" si="2"/>
        <v>15876</v>
      </c>
      <c r="E42" s="57">
        <f t="shared" si="2"/>
        <v>10248</v>
      </c>
      <c r="F42" s="57">
        <f t="shared" si="2"/>
        <v>3360</v>
      </c>
      <c r="G42" s="57">
        <f t="shared" si="2"/>
        <v>13680</v>
      </c>
      <c r="H42" s="57">
        <f t="shared" si="2"/>
        <v>3653</v>
      </c>
      <c r="I42" s="57">
        <f t="shared" si="2"/>
        <v>10668</v>
      </c>
      <c r="J42" s="57">
        <f t="shared" si="2"/>
        <v>3276</v>
      </c>
      <c r="K42" s="57">
        <f t="shared" si="2"/>
        <v>7406</v>
      </c>
      <c r="L42" s="57">
        <f t="shared" si="2"/>
        <v>17227</v>
      </c>
      <c r="M42" s="57">
        <f t="shared" si="2"/>
        <v>212</v>
      </c>
      <c r="N42" s="57">
        <f t="shared" si="2"/>
        <v>106944</v>
      </c>
      <c r="O42" s="57">
        <f t="shared" si="2"/>
        <v>1804</v>
      </c>
      <c r="P42" s="57">
        <f t="shared" si="2"/>
        <v>852</v>
      </c>
      <c r="Q42" s="57">
        <f t="shared" si="2"/>
        <v>561</v>
      </c>
      <c r="R42" s="57">
        <f t="shared" si="2"/>
        <v>350</v>
      </c>
      <c r="S42" s="57">
        <f t="shared" si="2"/>
        <v>456</v>
      </c>
      <c r="T42" s="57">
        <f t="shared" si="2"/>
        <v>4</v>
      </c>
      <c r="U42" s="57">
        <f t="shared" si="2"/>
        <v>4027</v>
      </c>
      <c r="V42" s="58">
        <f t="shared" si="2"/>
        <v>110971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3">C4</f>
        <v>MAKEDONIJA Insurance s.c. Skopje - Vienna Insurance Group</v>
      </c>
      <c r="D45" s="59" t="str">
        <f t="shared" si="3"/>
        <v>STOCK COMPANY FOR INSURANCE TRIGLAV</v>
      </c>
      <c r="E45" s="59" t="str">
        <f t="shared" si="3"/>
        <v>SAVA Insurance, a.d. Skopje</v>
      </c>
      <c r="F45" s="59" t="str">
        <f t="shared" si="3"/>
        <v>EUROINS INSURANCE S.C. Skopje</v>
      </c>
      <c r="G45" s="59" t="str">
        <f t="shared" si="3"/>
        <v>EUROLINK Insurance Inc. Skopje</v>
      </c>
      <c r="H45" s="59" t="str">
        <f t="shared" si="3"/>
        <v>GRAWE Non-life</v>
      </c>
      <c r="I45" s="59" t="str">
        <f t="shared" si="3"/>
        <v>UNIQA</v>
      </c>
      <c r="J45" s="59" t="str">
        <f t="shared" si="3"/>
        <v>Insurance Policy</v>
      </c>
      <c r="K45" s="59" t="str">
        <f t="shared" si="3"/>
        <v>INSURANCE COMPANY HALK OSIGURUVANJE A.D. SKOPJE</v>
      </c>
      <c r="L45" s="59" t="str">
        <f t="shared" si="3"/>
        <v>CROATIA INSURANCE - NON LIFE</v>
      </c>
      <c r="M45" s="59" t="str">
        <f t="shared" si="3"/>
        <v>ZOIL MAKEDONIJA, Bitola</v>
      </c>
      <c r="N45" s="60"/>
      <c r="O45" s="59" t="str">
        <f t="shared" ref="O45:T45" si="4">O4</f>
        <v>CROATIA INSURANCE - LIFE</v>
      </c>
      <c r="P45" s="59" t="str">
        <f t="shared" si="4"/>
        <v>GRAWE</v>
      </c>
      <c r="Q45" s="59" t="str">
        <f t="shared" si="4"/>
        <v>WINNER LIFE</v>
      </c>
      <c r="R45" s="59" t="str">
        <f t="shared" si="4"/>
        <v>UNIQA LIFE</v>
      </c>
      <c r="S45" s="59" t="str">
        <f t="shared" si="4"/>
        <v>TRIGLAV LIFE</v>
      </c>
      <c r="T45" s="59" t="str">
        <f t="shared" si="4"/>
        <v>PRVA LIFE JSC Skopje</v>
      </c>
      <c r="U45" s="61"/>
    </row>
    <row r="46" spans="1:22" s="5" customFormat="1" ht="14.25" customHeight="1" x14ac:dyDescent="0.25">
      <c r="A46" s="121" t="s">
        <v>94</v>
      </c>
      <c r="B46" s="122"/>
      <c r="C46" s="62">
        <f>C42/$N$42</f>
        <v>0.19952498503889887</v>
      </c>
      <c r="D46" s="62">
        <f>D42/$N$42</f>
        <v>0.14845152603231598</v>
      </c>
      <c r="E46" s="62">
        <f>E42/$N$42</f>
        <v>9.5825852782764814E-2</v>
      </c>
      <c r="F46" s="62">
        <f>F42/$N$42</f>
        <v>3.141831238779174E-2</v>
      </c>
      <c r="G46" s="62">
        <f>G42/$N$42</f>
        <v>0.12791741472172352</v>
      </c>
      <c r="H46" s="62">
        <f>H42/$N$42</f>
        <v>3.4158064033512868E-2</v>
      </c>
      <c r="I46" s="62">
        <f>I42/$N$42</f>
        <v>9.9753141831238776E-2</v>
      </c>
      <c r="J46" s="62">
        <f>J42/$N$42</f>
        <v>3.0632854578096946E-2</v>
      </c>
      <c r="K46" s="62">
        <f>K42/$N$42</f>
        <v>6.9251196888090963E-2</v>
      </c>
      <c r="L46" s="62">
        <f>L42/$N$42</f>
        <v>0.16108430580490724</v>
      </c>
      <c r="M46" s="62">
        <f>M42/$N$42</f>
        <v>1.9823459006582883E-3</v>
      </c>
      <c r="N46" s="63"/>
      <c r="O46" s="62">
        <f>O42/$U$42</f>
        <v>0.44797616091383163</v>
      </c>
      <c r="P46" s="62">
        <f t="shared" ref="P46:T46" si="5">P42/$U$42</f>
        <v>0.21157188974422647</v>
      </c>
      <c r="Q46" s="62">
        <f t="shared" si="5"/>
        <v>0.13930965979637447</v>
      </c>
      <c r="R46" s="62">
        <f t="shared" si="5"/>
        <v>8.6913334988825433E-2</v>
      </c>
      <c r="S46" s="62">
        <f t="shared" si="5"/>
        <v>0.11323565929972684</v>
      </c>
      <c r="T46" s="62">
        <f t="shared" si="5"/>
        <v>9.9329525701514782E-4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D462-78F6-4BBC-A0F8-BBF3C5419073}">
  <dimension ref="A1:I34"/>
  <sheetViews>
    <sheetView showGridLines="0" zoomScale="80" zoomScaleNormal="80" workbookViewId="0">
      <selection activeCell="D37" sqref="D37"/>
    </sheetView>
  </sheetViews>
  <sheetFormatPr defaultColWidth="9.140625" defaultRowHeight="12" x14ac:dyDescent="0.2"/>
  <cols>
    <col min="1" max="1" width="31" style="97" customWidth="1"/>
    <col min="2" max="2" width="5.7109375" style="98" customWidth="1"/>
    <col min="3" max="9" width="18.28515625" style="97" customWidth="1"/>
    <col min="10" max="10" width="9.140625" style="97" customWidth="1"/>
    <col min="11" max="16384" width="9.140625" style="97"/>
  </cols>
  <sheetData>
    <row r="1" spans="1:9" s="5" customFormat="1" ht="15" customHeight="1" x14ac:dyDescent="0.25"/>
    <row r="2" spans="1:9" s="5" customFormat="1" ht="15" customHeight="1" x14ac:dyDescent="0.25">
      <c r="A2" s="67" t="s">
        <v>116</v>
      </c>
      <c r="B2" s="90"/>
      <c r="C2" s="90"/>
      <c r="D2" s="90"/>
      <c r="E2" s="90"/>
      <c r="F2" s="90"/>
      <c r="G2" s="90"/>
    </row>
    <row r="3" spans="1:9" s="5" customFormat="1" ht="15" customHeight="1" x14ac:dyDescent="0.25"/>
    <row r="4" spans="1:9" s="99" customFormat="1" ht="72.75" customHeight="1" x14ac:dyDescent="0.2">
      <c r="A4" s="72" t="s">
        <v>117</v>
      </c>
      <c r="B4" s="73"/>
      <c r="C4" s="73" t="s">
        <v>118</v>
      </c>
      <c r="D4" s="73" t="s">
        <v>119</v>
      </c>
      <c r="E4" s="73" t="s">
        <v>120</v>
      </c>
      <c r="F4" s="73" t="s">
        <v>121</v>
      </c>
      <c r="G4" s="73" t="s">
        <v>122</v>
      </c>
      <c r="H4" s="73" t="s">
        <v>123</v>
      </c>
      <c r="I4" s="74" t="s">
        <v>124</v>
      </c>
    </row>
    <row r="5" spans="1:9" s="100" customFormat="1" ht="16.5" customHeight="1" x14ac:dyDescent="0.25">
      <c r="A5" s="75"/>
      <c r="B5" s="76"/>
      <c r="C5" s="77">
        <v>1</v>
      </c>
      <c r="D5" s="77">
        <v>2</v>
      </c>
      <c r="E5" s="77">
        <v>3</v>
      </c>
      <c r="F5" s="77">
        <v>4</v>
      </c>
      <c r="G5" s="77" t="s">
        <v>125</v>
      </c>
      <c r="H5" s="77" t="s">
        <v>126</v>
      </c>
      <c r="I5" s="78" t="s">
        <v>127</v>
      </c>
    </row>
    <row r="6" spans="1:9" s="5" customFormat="1" ht="13.5" customHeight="1" x14ac:dyDescent="0.25">
      <c r="A6" s="83" t="s">
        <v>2</v>
      </c>
      <c r="B6" s="80">
        <f t="shared" ref="B6:B16" si="0">ROW()-ROW($B$5)</f>
        <v>1</v>
      </c>
      <c r="C6" s="84">
        <v>3398</v>
      </c>
      <c r="D6" s="84">
        <v>23463</v>
      </c>
      <c r="E6" s="84">
        <v>21338</v>
      </c>
      <c r="F6" s="84">
        <v>2283</v>
      </c>
      <c r="G6" s="84">
        <v>3240</v>
      </c>
      <c r="H6" s="84">
        <v>580</v>
      </c>
      <c r="I6" s="101">
        <f t="shared" ref="I6:I25" si="1">IF(C6+D6&lt;&gt;0,(E6+F6)/(C6+D6),0)</f>
        <v>0.87937902535274193</v>
      </c>
    </row>
    <row r="7" spans="1:9" s="5" customFormat="1" ht="13.5" customHeight="1" x14ac:dyDescent="0.25">
      <c r="A7" s="83" t="s">
        <v>3</v>
      </c>
      <c r="B7" s="80">
        <f t="shared" si="0"/>
        <v>2</v>
      </c>
      <c r="C7" s="84">
        <v>3526</v>
      </c>
      <c r="D7" s="84">
        <v>20164</v>
      </c>
      <c r="E7" s="84">
        <v>15876</v>
      </c>
      <c r="F7" s="84">
        <v>4104</v>
      </c>
      <c r="G7" s="84">
        <v>3710</v>
      </c>
      <c r="H7" s="84">
        <v>330</v>
      </c>
      <c r="I7" s="101">
        <f t="shared" si="1"/>
        <v>0.84339383706205151</v>
      </c>
    </row>
    <row r="8" spans="1:9" s="5" customFormat="1" ht="13.5" customHeight="1" x14ac:dyDescent="0.25">
      <c r="A8" s="83" t="s">
        <v>4</v>
      </c>
      <c r="B8" s="80">
        <f t="shared" si="0"/>
        <v>3</v>
      </c>
      <c r="C8" s="84">
        <v>2099</v>
      </c>
      <c r="D8" s="84">
        <v>13225</v>
      </c>
      <c r="E8" s="84">
        <v>10248</v>
      </c>
      <c r="F8" s="84">
        <v>2247</v>
      </c>
      <c r="G8" s="84">
        <v>2829</v>
      </c>
      <c r="H8" s="84">
        <v>251</v>
      </c>
      <c r="I8" s="101">
        <f t="shared" si="1"/>
        <v>0.81538762725137037</v>
      </c>
    </row>
    <row r="9" spans="1:9" s="5" customFormat="1" ht="13.5" customHeight="1" x14ac:dyDescent="0.25">
      <c r="A9" s="83" t="s">
        <v>5</v>
      </c>
      <c r="B9" s="80">
        <f t="shared" si="0"/>
        <v>4</v>
      </c>
      <c r="C9" s="84">
        <v>1519</v>
      </c>
      <c r="D9" s="84">
        <v>4044</v>
      </c>
      <c r="E9" s="84">
        <v>3360</v>
      </c>
      <c r="F9" s="84">
        <v>742</v>
      </c>
      <c r="G9" s="84">
        <v>1461</v>
      </c>
      <c r="H9" s="84">
        <v>138</v>
      </c>
      <c r="I9" s="101">
        <f t="shared" si="1"/>
        <v>0.73737192162502252</v>
      </c>
    </row>
    <row r="10" spans="1:9" s="5" customFormat="1" ht="13.5" customHeight="1" x14ac:dyDescent="0.25">
      <c r="A10" s="83" t="s">
        <v>7</v>
      </c>
      <c r="B10" s="80">
        <f t="shared" si="0"/>
        <v>5</v>
      </c>
      <c r="C10" s="84">
        <v>3182</v>
      </c>
      <c r="D10" s="84">
        <v>15886</v>
      </c>
      <c r="E10" s="84">
        <v>13680</v>
      </c>
      <c r="F10" s="84">
        <v>1571</v>
      </c>
      <c r="G10" s="84">
        <v>3817</v>
      </c>
      <c r="H10" s="84">
        <v>325</v>
      </c>
      <c r="I10" s="101">
        <f t="shared" si="1"/>
        <v>0.79982169079085375</v>
      </c>
    </row>
    <row r="11" spans="1:9" s="5" customFormat="1" ht="13.5" customHeight="1" x14ac:dyDescent="0.25">
      <c r="A11" s="83" t="s">
        <v>8</v>
      </c>
      <c r="B11" s="80">
        <f t="shared" si="0"/>
        <v>6</v>
      </c>
      <c r="C11" s="84">
        <v>3332</v>
      </c>
      <c r="D11" s="84">
        <v>3896</v>
      </c>
      <c r="E11" s="84">
        <v>3653</v>
      </c>
      <c r="F11" s="84">
        <v>114</v>
      </c>
      <c r="G11" s="84">
        <v>3953</v>
      </c>
      <c r="H11" s="84">
        <v>286</v>
      </c>
      <c r="I11" s="101">
        <f t="shared" si="1"/>
        <v>0.52116768123962365</v>
      </c>
    </row>
    <row r="12" spans="1:9" s="5" customFormat="1" ht="13.5" customHeight="1" x14ac:dyDescent="0.25">
      <c r="A12" s="83" t="s">
        <v>9</v>
      </c>
      <c r="B12" s="80">
        <f t="shared" si="0"/>
        <v>7</v>
      </c>
      <c r="C12" s="84">
        <v>1365</v>
      </c>
      <c r="D12" s="84">
        <v>12615</v>
      </c>
      <c r="E12" s="84">
        <v>10668</v>
      </c>
      <c r="F12" s="84">
        <v>1778</v>
      </c>
      <c r="G12" s="84">
        <v>1534</v>
      </c>
      <c r="H12" s="84">
        <v>349</v>
      </c>
      <c r="I12" s="101">
        <f t="shared" si="1"/>
        <v>0.89027181688125889</v>
      </c>
    </row>
    <row r="13" spans="1:9" s="5" customFormat="1" ht="13.5" customHeight="1" x14ac:dyDescent="0.25">
      <c r="A13" s="83" t="s">
        <v>10</v>
      </c>
      <c r="B13" s="80">
        <f t="shared" si="0"/>
        <v>8</v>
      </c>
      <c r="C13" s="84">
        <v>1364</v>
      </c>
      <c r="D13" s="84">
        <v>4437</v>
      </c>
      <c r="E13" s="84">
        <v>3276</v>
      </c>
      <c r="F13" s="84">
        <v>951</v>
      </c>
      <c r="G13" s="84">
        <v>1574</v>
      </c>
      <c r="H13" s="84">
        <v>350</v>
      </c>
      <c r="I13" s="101">
        <f t="shared" si="1"/>
        <v>0.72866747112566799</v>
      </c>
    </row>
    <row r="14" spans="1:9" s="5" customFormat="1" ht="13.5" customHeight="1" x14ac:dyDescent="0.25">
      <c r="A14" s="83" t="s">
        <v>11</v>
      </c>
      <c r="B14" s="80">
        <f t="shared" si="0"/>
        <v>9</v>
      </c>
      <c r="C14" s="84">
        <v>1183</v>
      </c>
      <c r="D14" s="84">
        <v>8220</v>
      </c>
      <c r="E14" s="84">
        <v>7406</v>
      </c>
      <c r="F14" s="84">
        <v>733</v>
      </c>
      <c r="G14" s="84">
        <v>1264</v>
      </c>
      <c r="H14" s="84">
        <v>274</v>
      </c>
      <c r="I14" s="101">
        <f t="shared" si="1"/>
        <v>0.86557481654791024</v>
      </c>
    </row>
    <row r="15" spans="1:9" s="5" customFormat="1" ht="13.5" customHeight="1" x14ac:dyDescent="0.25">
      <c r="A15" s="83" t="s">
        <v>12</v>
      </c>
      <c r="B15" s="80">
        <f t="shared" si="0"/>
        <v>10</v>
      </c>
      <c r="C15" s="84">
        <v>3161</v>
      </c>
      <c r="D15" s="84">
        <v>19846</v>
      </c>
      <c r="E15" s="84">
        <v>17227</v>
      </c>
      <c r="F15" s="84">
        <v>2528</v>
      </c>
      <c r="G15" s="84">
        <v>3252</v>
      </c>
      <c r="H15" s="84">
        <v>307</v>
      </c>
      <c r="I15" s="101">
        <f t="shared" si="1"/>
        <v>0.85865171469552748</v>
      </c>
    </row>
    <row r="16" spans="1:9" s="5" customFormat="1" ht="13.5" customHeight="1" x14ac:dyDescent="0.25">
      <c r="A16" s="83" t="s">
        <v>13</v>
      </c>
      <c r="B16" s="80">
        <f t="shared" si="0"/>
        <v>11</v>
      </c>
      <c r="C16" s="84">
        <v>38</v>
      </c>
      <c r="D16" s="84">
        <v>278</v>
      </c>
      <c r="E16" s="84">
        <v>212</v>
      </c>
      <c r="F16" s="84">
        <v>1</v>
      </c>
      <c r="G16" s="84">
        <v>101</v>
      </c>
      <c r="H16" s="84">
        <v>0</v>
      </c>
      <c r="I16" s="101">
        <f t="shared" si="1"/>
        <v>0.67405063291139244</v>
      </c>
    </row>
    <row r="17" spans="1:9" s="5" customFormat="1" ht="13.5" customHeight="1" x14ac:dyDescent="0.25">
      <c r="A17" s="79" t="s">
        <v>103</v>
      </c>
      <c r="B17" s="80">
        <v>100</v>
      </c>
      <c r="C17" s="81">
        <f>SUM(C6:C16)</f>
        <v>24167</v>
      </c>
      <c r="D17" s="81">
        <f>SUM(D6:D16)</f>
        <v>126074</v>
      </c>
      <c r="E17" s="81">
        <f>SUM(E6:E16)</f>
        <v>106944</v>
      </c>
      <c r="F17" s="81">
        <f>SUM(F6:F16)</f>
        <v>17052</v>
      </c>
      <c r="G17" s="81">
        <f>SUM(G6:G16)</f>
        <v>26735</v>
      </c>
      <c r="H17" s="81">
        <f>SUM(H6:H16)</f>
        <v>3190</v>
      </c>
      <c r="I17" s="102">
        <f t="shared" si="1"/>
        <v>0.82531399551387441</v>
      </c>
    </row>
    <row r="18" spans="1:9" s="5" customFormat="1" ht="13.5" customHeight="1" x14ac:dyDescent="0.25">
      <c r="A18" s="83" t="s">
        <v>15</v>
      </c>
      <c r="B18" s="80">
        <f>B17+1</f>
        <v>101</v>
      </c>
      <c r="C18" s="84">
        <v>317</v>
      </c>
      <c r="D18" s="84">
        <v>1897</v>
      </c>
      <c r="E18" s="84">
        <v>1804</v>
      </c>
      <c r="F18" s="84">
        <v>119</v>
      </c>
      <c r="G18" s="84">
        <v>292</v>
      </c>
      <c r="H18" s="84">
        <v>3</v>
      </c>
      <c r="I18" s="101">
        <f t="shared" si="1"/>
        <v>0.86856368563685638</v>
      </c>
    </row>
    <row r="19" spans="1:9" s="5" customFormat="1" ht="13.5" customHeight="1" x14ac:dyDescent="0.25">
      <c r="A19" s="83" t="s">
        <v>16</v>
      </c>
      <c r="B19" s="80">
        <f>B18+1</f>
        <v>102</v>
      </c>
      <c r="C19" s="84">
        <v>262</v>
      </c>
      <c r="D19" s="84">
        <v>874</v>
      </c>
      <c r="E19" s="84">
        <v>852</v>
      </c>
      <c r="F19" s="84">
        <v>33</v>
      </c>
      <c r="G19" s="84">
        <v>251</v>
      </c>
      <c r="H19" s="84">
        <v>1</v>
      </c>
      <c r="I19" s="101">
        <f t="shared" si="1"/>
        <v>0.77904929577464788</v>
      </c>
    </row>
    <row r="20" spans="1:9" s="5" customFormat="1" ht="13.5" customHeight="1" x14ac:dyDescent="0.25">
      <c r="A20" s="83" t="s">
        <v>17</v>
      </c>
      <c r="B20" s="80">
        <f>B19+1</f>
        <v>103</v>
      </c>
      <c r="C20" s="84">
        <v>39</v>
      </c>
      <c r="D20" s="84">
        <v>601</v>
      </c>
      <c r="E20" s="84">
        <v>561</v>
      </c>
      <c r="F20" s="84">
        <v>49</v>
      </c>
      <c r="G20" s="84">
        <v>30</v>
      </c>
      <c r="H20" s="84">
        <v>1</v>
      </c>
      <c r="I20" s="101">
        <f t="shared" si="1"/>
        <v>0.953125</v>
      </c>
    </row>
    <row r="21" spans="1:9" s="5" customFormat="1" ht="13.5" customHeight="1" x14ac:dyDescent="0.25">
      <c r="A21" s="83" t="s">
        <v>18</v>
      </c>
      <c r="B21" s="80">
        <f>B20+1</f>
        <v>104</v>
      </c>
      <c r="C21" s="84">
        <v>57</v>
      </c>
      <c r="D21" s="84">
        <v>277</v>
      </c>
      <c r="E21" s="84">
        <v>350</v>
      </c>
      <c r="F21" s="84">
        <v>32</v>
      </c>
      <c r="G21" s="84">
        <v>35</v>
      </c>
      <c r="H21" s="84">
        <v>2</v>
      </c>
      <c r="I21" s="101">
        <f t="shared" si="1"/>
        <v>1.1437125748502994</v>
      </c>
    </row>
    <row r="22" spans="1:9" s="5" customFormat="1" ht="13.5" customHeight="1" x14ac:dyDescent="0.25">
      <c r="A22" s="83" t="s">
        <v>19</v>
      </c>
      <c r="B22" s="80">
        <f>B21+1</f>
        <v>105</v>
      </c>
      <c r="C22" s="84">
        <v>9</v>
      </c>
      <c r="D22" s="84">
        <v>479</v>
      </c>
      <c r="E22" s="84">
        <v>456</v>
      </c>
      <c r="F22" s="84">
        <v>16</v>
      </c>
      <c r="G22" s="84">
        <v>13</v>
      </c>
      <c r="H22" s="84">
        <v>3</v>
      </c>
      <c r="I22" s="101">
        <f t="shared" si="1"/>
        <v>0.96721311475409832</v>
      </c>
    </row>
    <row r="23" spans="1:9" s="5" customFormat="1" ht="13.5" customHeight="1" x14ac:dyDescent="0.25">
      <c r="A23" s="83" t="s">
        <v>20</v>
      </c>
      <c r="B23" s="80">
        <f>B18+1</f>
        <v>102</v>
      </c>
      <c r="C23" s="84">
        <v>0</v>
      </c>
      <c r="D23" s="84">
        <v>8</v>
      </c>
      <c r="E23" s="84">
        <v>4</v>
      </c>
      <c r="F23" s="84">
        <v>3</v>
      </c>
      <c r="G23" s="84">
        <v>1</v>
      </c>
      <c r="H23" s="84">
        <v>0</v>
      </c>
      <c r="I23" s="101">
        <f t="shared" si="1"/>
        <v>0.875</v>
      </c>
    </row>
    <row r="24" spans="1:9" s="5" customFormat="1" ht="13.5" customHeight="1" x14ac:dyDescent="0.25">
      <c r="A24" s="79" t="s">
        <v>104</v>
      </c>
      <c r="B24" s="80">
        <v>200</v>
      </c>
      <c r="C24" s="81">
        <f t="shared" ref="C24:H24" si="2">SUM(C18:C23)</f>
        <v>684</v>
      </c>
      <c r="D24" s="81">
        <f t="shared" si="2"/>
        <v>4136</v>
      </c>
      <c r="E24" s="81">
        <f t="shared" si="2"/>
        <v>4027</v>
      </c>
      <c r="F24" s="81">
        <f t="shared" si="2"/>
        <v>252</v>
      </c>
      <c r="G24" s="81">
        <f t="shared" si="2"/>
        <v>622</v>
      </c>
      <c r="H24" s="81">
        <f t="shared" si="2"/>
        <v>10</v>
      </c>
      <c r="I24" s="102">
        <f t="shared" si="1"/>
        <v>0.88775933609958502</v>
      </c>
    </row>
    <row r="25" spans="1:9" s="5" customFormat="1" ht="13.5" customHeight="1" x14ac:dyDescent="0.25">
      <c r="A25" s="95" t="s">
        <v>105</v>
      </c>
      <c r="B25" s="86">
        <v>300</v>
      </c>
      <c r="C25" s="87">
        <f t="shared" ref="C25:H25" si="3">C17+C24</f>
        <v>24851</v>
      </c>
      <c r="D25" s="87">
        <f t="shared" si="3"/>
        <v>130210</v>
      </c>
      <c r="E25" s="87">
        <f t="shared" si="3"/>
        <v>110971</v>
      </c>
      <c r="F25" s="87">
        <f t="shared" si="3"/>
        <v>17304</v>
      </c>
      <c r="G25" s="87">
        <f t="shared" si="3"/>
        <v>27357</v>
      </c>
      <c r="H25" s="87">
        <f t="shared" si="3"/>
        <v>3200</v>
      </c>
      <c r="I25" s="103">
        <f t="shared" si="1"/>
        <v>0.82725508025873684</v>
      </c>
    </row>
    <row r="30" spans="1:9" x14ac:dyDescent="0.2">
      <c r="B30" s="97"/>
    </row>
    <row r="31" spans="1:9" x14ac:dyDescent="0.2">
      <c r="B31" s="97"/>
    </row>
    <row r="32" spans="1:9" x14ac:dyDescent="0.2">
      <c r="B32" s="97"/>
    </row>
    <row r="33" spans="2:2" x14ac:dyDescent="0.2">
      <c r="B33" s="97"/>
    </row>
    <row r="34" spans="2:2" x14ac:dyDescent="0.2">
      <c r="B34" s="97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5F4C-1116-4E56-BD0B-524C45805C6A}">
  <dimension ref="A1:E40"/>
  <sheetViews>
    <sheetView showGridLines="0" zoomScale="80" zoomScaleNormal="80" workbookViewId="0">
      <selection activeCell="T13" sqref="T13"/>
    </sheetView>
  </sheetViews>
  <sheetFormatPr defaultColWidth="9.140625" defaultRowHeight="15" x14ac:dyDescent="0.25"/>
  <cols>
    <col min="1" max="1" width="31.42578125" style="64" customWidth="1"/>
    <col min="2" max="2" width="5.7109375" style="64" customWidth="1"/>
    <col min="3" max="5" width="23" style="64" customWidth="1"/>
    <col min="6" max="6" width="9.140625" style="64" customWidth="1"/>
    <col min="7" max="16384" width="9.140625" style="64"/>
  </cols>
  <sheetData>
    <row r="1" spans="1:5" s="97" customFormat="1" ht="15" customHeight="1" x14ac:dyDescent="0.2">
      <c r="B1" s="98"/>
    </row>
    <row r="2" spans="1:5" s="97" customFormat="1" ht="15" customHeight="1" x14ac:dyDescent="0.2">
      <c r="A2" s="67" t="s">
        <v>128</v>
      </c>
      <c r="B2" s="90"/>
      <c r="C2" s="90"/>
      <c r="D2" s="90"/>
      <c r="E2" s="90"/>
    </row>
    <row r="3" spans="1:5" s="97" customFormat="1" ht="15" customHeight="1" x14ac:dyDescent="0.2">
      <c r="B3" s="98"/>
      <c r="E3" s="104" t="s">
        <v>129</v>
      </c>
    </row>
    <row r="4" spans="1:5" s="5" customFormat="1" ht="35.25" customHeight="1" x14ac:dyDescent="0.25">
      <c r="A4" s="72" t="s">
        <v>97</v>
      </c>
      <c r="B4" s="73" t="s">
        <v>98</v>
      </c>
      <c r="C4" s="73" t="s">
        <v>130</v>
      </c>
      <c r="D4" s="73" t="s">
        <v>131</v>
      </c>
      <c r="E4" s="74" t="s">
        <v>132</v>
      </c>
    </row>
    <row r="5" spans="1:5" x14ac:dyDescent="0.25">
      <c r="A5" s="75"/>
      <c r="B5" s="76"/>
      <c r="C5" s="77">
        <v>1</v>
      </c>
      <c r="D5" s="77">
        <v>2</v>
      </c>
      <c r="E5" s="78">
        <v>3</v>
      </c>
    </row>
    <row r="6" spans="1:5" s="5" customFormat="1" ht="18" customHeight="1" x14ac:dyDescent="0.25">
      <c r="A6" s="79" t="s">
        <v>103</v>
      </c>
      <c r="B6" s="80">
        <f t="shared" ref="B6:B25" si="0">ROW()-ROW($A$5)</f>
        <v>1</v>
      </c>
      <c r="C6" s="81">
        <f>SUM(C7:C17)</f>
        <v>1543901.6529999999</v>
      </c>
      <c r="D6" s="81">
        <f>SUM(D7:D17)</f>
        <v>1707893</v>
      </c>
      <c r="E6" s="82">
        <f>SUM(E7:E17)</f>
        <v>1231932.7989999999</v>
      </c>
    </row>
    <row r="7" spans="1:5" s="5" customFormat="1" ht="18" customHeight="1" x14ac:dyDescent="0.25">
      <c r="A7" s="83" t="s">
        <v>2</v>
      </c>
      <c r="B7" s="80">
        <f t="shared" si="0"/>
        <v>2</v>
      </c>
      <c r="C7" s="84">
        <v>254987.93700000001</v>
      </c>
      <c r="D7" s="84">
        <v>365690</v>
      </c>
      <c r="E7" s="85">
        <v>208163.65</v>
      </c>
    </row>
    <row r="8" spans="1:5" s="5" customFormat="1" ht="18" customHeight="1" x14ac:dyDescent="0.25">
      <c r="A8" s="83" t="s">
        <v>3</v>
      </c>
      <c r="B8" s="80">
        <f t="shared" si="0"/>
        <v>3</v>
      </c>
      <c r="C8" s="84">
        <v>254571.69099999999</v>
      </c>
      <c r="D8" s="84">
        <v>85780</v>
      </c>
      <c r="E8" s="85">
        <v>141229.45800000001</v>
      </c>
    </row>
    <row r="9" spans="1:5" s="5" customFormat="1" ht="18" customHeight="1" x14ac:dyDescent="0.25">
      <c r="A9" s="83" t="s">
        <v>4</v>
      </c>
      <c r="B9" s="80">
        <f t="shared" si="0"/>
        <v>4</v>
      </c>
      <c r="C9" s="84">
        <v>166179.18299999999</v>
      </c>
      <c r="D9" s="84">
        <v>106135</v>
      </c>
      <c r="E9" s="85">
        <v>180870.554</v>
      </c>
    </row>
    <row r="10" spans="1:5" s="5" customFormat="1" ht="18" customHeight="1" x14ac:dyDescent="0.25">
      <c r="A10" s="83" t="s">
        <v>5</v>
      </c>
      <c r="B10" s="80">
        <f t="shared" si="0"/>
        <v>5</v>
      </c>
      <c r="C10" s="84">
        <v>101210.82399999999</v>
      </c>
      <c r="D10" s="84">
        <v>142937</v>
      </c>
      <c r="E10" s="85">
        <v>64303.828999999998</v>
      </c>
    </row>
    <row r="11" spans="1:5" s="5" customFormat="1" ht="18" customHeight="1" x14ac:dyDescent="0.25">
      <c r="A11" s="83" t="s">
        <v>7</v>
      </c>
      <c r="B11" s="80">
        <f t="shared" si="0"/>
        <v>6</v>
      </c>
      <c r="C11" s="84">
        <v>166318.35500000001</v>
      </c>
      <c r="D11" s="84">
        <v>72998</v>
      </c>
      <c r="E11" s="85">
        <v>149865.77100000001</v>
      </c>
    </row>
    <row r="12" spans="1:5" s="5" customFormat="1" ht="18" customHeight="1" x14ac:dyDescent="0.25">
      <c r="A12" s="83" t="s">
        <v>8</v>
      </c>
      <c r="B12" s="80">
        <f t="shared" si="0"/>
        <v>7</v>
      </c>
      <c r="C12" s="84">
        <v>54128.173999999999</v>
      </c>
      <c r="D12" s="84">
        <v>159249</v>
      </c>
      <c r="E12" s="85">
        <v>59294.298000000003</v>
      </c>
    </row>
    <row r="13" spans="1:5" s="5" customFormat="1" ht="18" customHeight="1" x14ac:dyDescent="0.25">
      <c r="A13" s="83" t="s">
        <v>9</v>
      </c>
      <c r="B13" s="80">
        <f t="shared" si="0"/>
        <v>8</v>
      </c>
      <c r="C13" s="84">
        <v>117135.789</v>
      </c>
      <c r="D13" s="84">
        <v>346697</v>
      </c>
      <c r="E13" s="85">
        <v>75354.501000000004</v>
      </c>
    </row>
    <row r="14" spans="1:5" s="5" customFormat="1" ht="18" customHeight="1" x14ac:dyDescent="0.25">
      <c r="A14" s="83" t="s">
        <v>10</v>
      </c>
      <c r="B14" s="80">
        <f t="shared" si="0"/>
        <v>9</v>
      </c>
      <c r="C14" s="84">
        <v>96827.622000000003</v>
      </c>
      <c r="D14" s="84">
        <v>119628</v>
      </c>
      <c r="E14" s="85">
        <v>107573.00599999999</v>
      </c>
    </row>
    <row r="15" spans="1:5" s="5" customFormat="1" ht="18" customHeight="1" x14ac:dyDescent="0.25">
      <c r="A15" s="83" t="s">
        <v>11</v>
      </c>
      <c r="B15" s="80">
        <f t="shared" si="0"/>
        <v>10</v>
      </c>
      <c r="C15" s="84">
        <v>193185.61799999999</v>
      </c>
      <c r="D15" s="84">
        <v>68081</v>
      </c>
      <c r="E15" s="85">
        <v>145485.12299999999</v>
      </c>
    </row>
    <row r="16" spans="1:5" s="5" customFormat="1" ht="18" customHeight="1" x14ac:dyDescent="0.25">
      <c r="A16" s="83" t="s">
        <v>12</v>
      </c>
      <c r="B16" s="80">
        <f t="shared" si="0"/>
        <v>11</v>
      </c>
      <c r="C16" s="84">
        <v>121520.109</v>
      </c>
      <c r="D16" s="84">
        <v>226958</v>
      </c>
      <c r="E16" s="85">
        <v>105786.40300000001</v>
      </c>
    </row>
    <row r="17" spans="1:5" s="5" customFormat="1" ht="18" customHeight="1" x14ac:dyDescent="0.25">
      <c r="A17" s="83" t="s">
        <v>13</v>
      </c>
      <c r="B17" s="80">
        <f t="shared" si="0"/>
        <v>12</v>
      </c>
      <c r="C17" s="84">
        <v>17836.350999999999</v>
      </c>
      <c r="D17" s="84">
        <v>13740</v>
      </c>
      <c r="E17" s="85">
        <v>-5993.7939999999999</v>
      </c>
    </row>
    <row r="18" spans="1:5" s="5" customFormat="1" ht="18" customHeight="1" x14ac:dyDescent="0.25">
      <c r="A18" s="79" t="s">
        <v>104</v>
      </c>
      <c r="B18" s="80">
        <f t="shared" si="0"/>
        <v>13</v>
      </c>
      <c r="C18" s="81">
        <f>SUM(C19:C24)</f>
        <v>488717.65461800009</v>
      </c>
      <c r="D18" s="81">
        <f>SUM(D19:D24)</f>
        <v>362575</v>
      </c>
      <c r="E18" s="82">
        <f>SUM(E19:E24)</f>
        <v>135099.326</v>
      </c>
    </row>
    <row r="19" spans="1:5" s="5" customFormat="1" ht="18" customHeight="1" x14ac:dyDescent="0.25">
      <c r="A19" s="83" t="s">
        <v>15</v>
      </c>
      <c r="B19" s="80">
        <f t="shared" si="0"/>
        <v>14</v>
      </c>
      <c r="C19" s="84">
        <v>123337.813427</v>
      </c>
      <c r="D19" s="84">
        <v>93916</v>
      </c>
      <c r="E19" s="85">
        <v>56034.487000000001</v>
      </c>
    </row>
    <row r="20" spans="1:5" s="5" customFormat="1" ht="18" customHeight="1" x14ac:dyDescent="0.25">
      <c r="A20" s="83" t="s">
        <v>16</v>
      </c>
      <c r="B20" s="80">
        <f t="shared" si="0"/>
        <v>15</v>
      </c>
      <c r="C20" s="84">
        <v>50110.069640000002</v>
      </c>
      <c r="D20" s="84">
        <v>43299</v>
      </c>
      <c r="E20" s="85">
        <v>15984.306</v>
      </c>
    </row>
    <row r="21" spans="1:5" s="5" customFormat="1" ht="18" customHeight="1" x14ac:dyDescent="0.25">
      <c r="A21" s="83" t="s">
        <v>17</v>
      </c>
      <c r="B21" s="80">
        <f t="shared" si="0"/>
        <v>16</v>
      </c>
      <c r="C21" s="84">
        <v>150219.50251600001</v>
      </c>
      <c r="D21" s="84">
        <v>87328</v>
      </c>
      <c r="E21" s="85">
        <v>24310.52</v>
      </c>
    </row>
    <row r="22" spans="1:5" s="5" customFormat="1" ht="18" customHeight="1" x14ac:dyDescent="0.25">
      <c r="A22" s="83" t="s">
        <v>18</v>
      </c>
      <c r="B22" s="80">
        <f t="shared" si="0"/>
        <v>17</v>
      </c>
      <c r="C22" s="84">
        <v>41158.244345999999</v>
      </c>
      <c r="D22" s="84">
        <v>72665</v>
      </c>
      <c r="E22" s="85">
        <v>6745.1989999999996</v>
      </c>
    </row>
    <row r="23" spans="1:5" s="5" customFormat="1" ht="18" customHeight="1" x14ac:dyDescent="0.25">
      <c r="A23" s="83" t="s">
        <v>19</v>
      </c>
      <c r="B23" s="80">
        <f t="shared" si="0"/>
        <v>18</v>
      </c>
      <c r="C23" s="84">
        <v>84251.185637999995</v>
      </c>
      <c r="D23" s="84">
        <v>41550</v>
      </c>
      <c r="E23" s="85">
        <v>30425.374</v>
      </c>
    </row>
    <row r="24" spans="1:5" s="5" customFormat="1" ht="18" customHeight="1" x14ac:dyDescent="0.25">
      <c r="A24" s="83" t="s">
        <v>20</v>
      </c>
      <c r="B24" s="80">
        <f t="shared" si="0"/>
        <v>19</v>
      </c>
      <c r="C24" s="84">
        <v>39640.839051000003</v>
      </c>
      <c r="D24" s="84">
        <v>23817</v>
      </c>
      <c r="E24" s="85">
        <v>1599.44</v>
      </c>
    </row>
    <row r="25" spans="1:5" s="5" customFormat="1" ht="18" customHeight="1" x14ac:dyDescent="0.25">
      <c r="A25" s="79" t="s">
        <v>105</v>
      </c>
      <c r="B25" s="80">
        <f t="shared" si="0"/>
        <v>20</v>
      </c>
      <c r="C25" s="87">
        <f>C6+C18</f>
        <v>2032619.3076180001</v>
      </c>
      <c r="D25" s="87">
        <f>D6+D18</f>
        <v>2070468</v>
      </c>
      <c r="E25" s="88">
        <f>E6+E18</f>
        <v>1367032.125</v>
      </c>
    </row>
    <row r="27" spans="1:5" s="65" customFormat="1" ht="15" customHeight="1" x14ac:dyDescent="0.25">
      <c r="A27" s="64"/>
      <c r="B27" s="64"/>
      <c r="C27" s="64"/>
      <c r="D27" s="64"/>
      <c r="E27" s="64"/>
    </row>
    <row r="28" spans="1:5" s="65" customFormat="1" ht="15" customHeight="1" x14ac:dyDescent="0.25">
      <c r="A28" s="64"/>
      <c r="B28" s="64"/>
      <c r="C28" s="64"/>
      <c r="D28" s="64"/>
      <c r="E28" s="64"/>
    </row>
    <row r="29" spans="1:5" s="65" customFormat="1" ht="15" customHeight="1" x14ac:dyDescent="0.25">
      <c r="A29" s="64"/>
      <c r="B29" s="64"/>
      <c r="C29" s="64"/>
      <c r="D29" s="64"/>
      <c r="E29" s="64"/>
    </row>
    <row r="30" spans="1:5" s="65" customFormat="1" ht="15" customHeight="1" x14ac:dyDescent="0.25">
      <c r="A30" s="64"/>
      <c r="B30" s="64"/>
      <c r="C30" s="64"/>
      <c r="D30" s="64"/>
      <c r="E30" s="64"/>
    </row>
    <row r="31" spans="1:5" s="65" customFormat="1" ht="15" customHeight="1" x14ac:dyDescent="0.25">
      <c r="A31" s="64"/>
      <c r="B31" s="64"/>
      <c r="C31" s="64"/>
      <c r="D31" s="64"/>
      <c r="E31" s="64"/>
    </row>
    <row r="32" spans="1:5" s="65" customFormat="1" ht="15" customHeight="1" x14ac:dyDescent="0.25">
      <c r="A32" s="64"/>
      <c r="B32" s="64"/>
      <c r="C32" s="64"/>
      <c r="D32" s="64"/>
      <c r="E32" s="64"/>
    </row>
    <row r="33" spans="1:5" s="65" customFormat="1" ht="15" customHeight="1" x14ac:dyDescent="0.25">
      <c r="A33" s="64"/>
      <c r="B33" s="64"/>
      <c r="C33" s="64"/>
      <c r="D33" s="64"/>
      <c r="E33" s="64"/>
    </row>
    <row r="34" spans="1:5" s="65" customFormat="1" ht="15" customHeight="1" x14ac:dyDescent="0.25">
      <c r="A34" s="64"/>
      <c r="B34" s="64"/>
      <c r="C34" s="64"/>
      <c r="D34" s="64"/>
      <c r="E34" s="64"/>
    </row>
    <row r="35" spans="1:5" s="65" customFormat="1" ht="15" customHeight="1" x14ac:dyDescent="0.25">
      <c r="A35" s="64"/>
      <c r="B35" s="64"/>
      <c r="C35" s="64"/>
      <c r="D35" s="64"/>
      <c r="E35" s="64"/>
    </row>
    <row r="36" spans="1:5" s="65" customFormat="1" ht="15" customHeight="1" x14ac:dyDescent="0.25">
      <c r="A36" s="64"/>
      <c r="B36" s="64"/>
      <c r="C36" s="64"/>
      <c r="D36" s="64"/>
      <c r="E36" s="64"/>
    </row>
    <row r="37" spans="1:5" s="65" customFormat="1" ht="15" customHeight="1" x14ac:dyDescent="0.25">
      <c r="A37" s="64"/>
      <c r="B37" s="64"/>
      <c r="C37" s="64"/>
      <c r="D37" s="64"/>
      <c r="E37" s="64"/>
    </row>
    <row r="38" spans="1:5" s="65" customFormat="1" ht="15" customHeight="1" x14ac:dyDescent="0.25">
      <c r="A38" s="64"/>
      <c r="B38" s="64"/>
      <c r="C38" s="64"/>
      <c r="D38" s="64"/>
      <c r="E38" s="64"/>
    </row>
    <row r="39" spans="1:5" s="65" customFormat="1" ht="15" customHeight="1" x14ac:dyDescent="0.25">
      <c r="A39" s="64"/>
      <c r="B39" s="64"/>
      <c r="C39" s="64"/>
      <c r="D39" s="64"/>
      <c r="E39" s="64"/>
    </row>
    <row r="40" spans="1:5" s="65" customFormat="1" ht="15" customHeight="1" x14ac:dyDescent="0.25">
      <c r="A40" s="64"/>
      <c r="B40" s="64"/>
      <c r="C40" s="64"/>
      <c r="D40" s="64"/>
      <c r="E40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185A-5DAE-40C4-94FB-5981C039D611}">
  <dimension ref="A1:L62"/>
  <sheetViews>
    <sheetView showGridLines="0" zoomScale="80" zoomScaleNormal="80" workbookViewId="0"/>
  </sheetViews>
  <sheetFormatPr defaultColWidth="9.140625" defaultRowHeight="12" x14ac:dyDescent="0.2"/>
  <cols>
    <col min="1" max="1" width="20.28515625" style="97" customWidth="1"/>
    <col min="2" max="2" width="7.28515625" style="98" customWidth="1"/>
    <col min="3" max="12" width="17.28515625" style="97" customWidth="1"/>
    <col min="13" max="13" width="9.140625" style="97" customWidth="1"/>
    <col min="14" max="16384" width="9.140625" style="97"/>
  </cols>
  <sheetData>
    <row r="1" spans="1:12" s="5" customFormat="1" ht="15" customHeight="1" x14ac:dyDescent="0.25"/>
    <row r="2" spans="1:12" s="5" customFormat="1" ht="15" customHeight="1" x14ac:dyDescent="0.25">
      <c r="A2" s="67" t="s">
        <v>133</v>
      </c>
      <c r="B2" s="90"/>
      <c r="C2" s="90"/>
      <c r="D2" s="90"/>
      <c r="E2" s="90"/>
      <c r="F2" s="90"/>
      <c r="G2" s="90"/>
    </row>
    <row r="3" spans="1:12" s="5" customFormat="1" ht="15" customHeight="1" x14ac:dyDescent="0.25">
      <c r="L3" s="71" t="s">
        <v>96</v>
      </c>
    </row>
    <row r="4" spans="1:12" s="99" customFormat="1" ht="23.25" customHeight="1" x14ac:dyDescent="0.2">
      <c r="A4" s="129" t="s">
        <v>97</v>
      </c>
      <c r="B4" s="125" t="s">
        <v>98</v>
      </c>
      <c r="C4" s="125" t="s">
        <v>134</v>
      </c>
      <c r="D4" s="125" t="s">
        <v>135</v>
      </c>
      <c r="E4" s="131" t="s">
        <v>136</v>
      </c>
      <c r="F4" s="132"/>
      <c r="G4" s="133"/>
      <c r="H4" s="125" t="s">
        <v>137</v>
      </c>
      <c r="I4" s="125" t="s">
        <v>138</v>
      </c>
      <c r="J4" s="125" t="s">
        <v>139</v>
      </c>
      <c r="K4" s="125" t="s">
        <v>140</v>
      </c>
      <c r="L4" s="127" t="s">
        <v>105</v>
      </c>
    </row>
    <row r="5" spans="1:12" s="99" customFormat="1" ht="36.75" customHeight="1" x14ac:dyDescent="0.2">
      <c r="A5" s="130" t="s">
        <v>97</v>
      </c>
      <c r="B5" s="126" t="s">
        <v>98</v>
      </c>
      <c r="C5" s="126"/>
      <c r="D5" s="126"/>
      <c r="E5" s="109" t="s">
        <v>141</v>
      </c>
      <c r="F5" s="109" t="s">
        <v>142</v>
      </c>
      <c r="G5" s="110" t="s">
        <v>143</v>
      </c>
      <c r="H5" s="126"/>
      <c r="I5" s="126"/>
      <c r="J5" s="126"/>
      <c r="K5" s="126"/>
      <c r="L5" s="128"/>
    </row>
    <row r="6" spans="1:12" s="100" customFormat="1" ht="16.5" customHeight="1" x14ac:dyDescent="0.25">
      <c r="A6" s="75"/>
      <c r="B6" s="76"/>
      <c r="C6" s="77">
        <v>1</v>
      </c>
      <c r="D6" s="77">
        <v>2</v>
      </c>
      <c r="E6" s="111">
        <v>3</v>
      </c>
      <c r="F6" s="111">
        <v>4</v>
      </c>
      <c r="G6" s="77" t="s">
        <v>125</v>
      </c>
      <c r="H6" s="77">
        <v>6</v>
      </c>
      <c r="I6" s="77">
        <v>7</v>
      </c>
      <c r="J6" s="77">
        <v>8</v>
      </c>
      <c r="K6" s="77">
        <v>9</v>
      </c>
      <c r="L6" s="77">
        <v>10</v>
      </c>
    </row>
    <row r="7" spans="1:12" s="5" customFormat="1" ht="13.5" customHeight="1" x14ac:dyDescent="0.25">
      <c r="A7" s="79" t="s">
        <v>103</v>
      </c>
      <c r="B7" s="80">
        <f t="shared" ref="B7:B27" si="0">ROW()-ROW($A$6)</f>
        <v>1</v>
      </c>
      <c r="C7" s="81">
        <f t="shared" ref="C7:K7" si="1">SUM(C8:C19)</f>
        <v>7285597</v>
      </c>
      <c r="D7" s="81">
        <f t="shared" si="1"/>
        <v>107098</v>
      </c>
      <c r="E7" s="112">
        <f t="shared" si="1"/>
        <v>4134574</v>
      </c>
      <c r="F7" s="112">
        <f t="shared" si="1"/>
        <v>3006388</v>
      </c>
      <c r="G7" s="81">
        <f t="shared" si="1"/>
        <v>7330647</v>
      </c>
      <c r="H7" s="81">
        <f t="shared" si="1"/>
        <v>0</v>
      </c>
      <c r="I7" s="81">
        <f t="shared" si="1"/>
        <v>0</v>
      </c>
      <c r="J7" s="81">
        <f t="shared" si="1"/>
        <v>0</v>
      </c>
      <c r="K7" s="81">
        <f t="shared" si="1"/>
        <v>39272</v>
      </c>
      <c r="L7" s="113">
        <f t="shared" ref="L7:L27" si="2">SUM(C7:D7)+SUM(G7:K7)</f>
        <v>14762614</v>
      </c>
    </row>
    <row r="8" spans="1:12" s="5" customFormat="1" ht="13.5" customHeight="1" x14ac:dyDescent="0.25">
      <c r="A8" s="83" t="s">
        <v>2</v>
      </c>
      <c r="B8" s="80">
        <f t="shared" si="0"/>
        <v>2</v>
      </c>
      <c r="C8" s="84">
        <v>1056240</v>
      </c>
      <c r="D8" s="84">
        <v>7653</v>
      </c>
      <c r="E8" s="84">
        <v>975152</v>
      </c>
      <c r="F8" s="84">
        <v>412656</v>
      </c>
      <c r="G8" s="84">
        <v>1403074</v>
      </c>
      <c r="H8" s="84">
        <v>0</v>
      </c>
      <c r="I8" s="84">
        <v>0</v>
      </c>
      <c r="J8" s="84">
        <v>0</v>
      </c>
      <c r="K8" s="84">
        <v>0</v>
      </c>
      <c r="L8" s="114">
        <f t="shared" si="2"/>
        <v>2466967</v>
      </c>
    </row>
    <row r="9" spans="1:12" s="5" customFormat="1" ht="13.5" customHeight="1" x14ac:dyDescent="0.25">
      <c r="A9" s="83" t="s">
        <v>3</v>
      </c>
      <c r="B9" s="80">
        <f t="shared" si="0"/>
        <v>3</v>
      </c>
      <c r="C9" s="84">
        <v>773694</v>
      </c>
      <c r="D9" s="84">
        <v>65238</v>
      </c>
      <c r="E9" s="84">
        <v>924143</v>
      </c>
      <c r="F9" s="84">
        <v>285683</v>
      </c>
      <c r="G9" s="84">
        <v>1278187</v>
      </c>
      <c r="H9" s="84">
        <v>0</v>
      </c>
      <c r="I9" s="84">
        <v>0</v>
      </c>
      <c r="J9" s="84">
        <v>0</v>
      </c>
      <c r="K9" s="84">
        <v>0</v>
      </c>
      <c r="L9" s="114">
        <f t="shared" si="2"/>
        <v>2117119</v>
      </c>
    </row>
    <row r="10" spans="1:12" s="5" customFormat="1" ht="13.5" customHeight="1" x14ac:dyDescent="0.25">
      <c r="A10" s="83" t="s">
        <v>4</v>
      </c>
      <c r="B10" s="80">
        <f t="shared" si="0"/>
        <v>4</v>
      </c>
      <c r="C10" s="84">
        <v>729558</v>
      </c>
      <c r="D10" s="84">
        <v>8330</v>
      </c>
      <c r="E10" s="84">
        <v>354102</v>
      </c>
      <c r="F10" s="84">
        <v>266358</v>
      </c>
      <c r="G10" s="84">
        <v>642797</v>
      </c>
      <c r="H10" s="84">
        <v>0</v>
      </c>
      <c r="I10" s="84">
        <v>0</v>
      </c>
      <c r="J10" s="84">
        <v>0</v>
      </c>
      <c r="K10" s="84">
        <v>0</v>
      </c>
      <c r="L10" s="114">
        <f t="shared" si="2"/>
        <v>1380685</v>
      </c>
    </row>
    <row r="11" spans="1:12" s="5" customFormat="1" ht="13.5" customHeight="1" x14ac:dyDescent="0.25">
      <c r="A11" s="83" t="s">
        <v>5</v>
      </c>
      <c r="B11" s="80">
        <f t="shared" si="0"/>
        <v>5</v>
      </c>
      <c r="C11" s="84">
        <v>307196</v>
      </c>
      <c r="D11" s="84">
        <v>1725</v>
      </c>
      <c r="E11" s="84">
        <v>205289</v>
      </c>
      <c r="F11" s="84">
        <v>291675</v>
      </c>
      <c r="G11" s="84">
        <v>523562</v>
      </c>
      <c r="H11" s="84">
        <v>0</v>
      </c>
      <c r="I11" s="84">
        <v>0</v>
      </c>
      <c r="J11" s="84">
        <v>0</v>
      </c>
      <c r="K11" s="84">
        <v>0</v>
      </c>
      <c r="L11" s="114">
        <f t="shared" si="2"/>
        <v>832483</v>
      </c>
    </row>
    <row r="12" spans="1:12" s="5" customFormat="1" ht="13.5" customHeight="1" x14ac:dyDescent="0.25">
      <c r="A12" s="83" t="s">
        <v>6</v>
      </c>
      <c r="B12" s="80">
        <f t="shared" si="0"/>
        <v>6</v>
      </c>
      <c r="C12" s="84">
        <v>0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  <c r="J12" s="84">
        <v>0</v>
      </c>
      <c r="K12" s="84">
        <v>0</v>
      </c>
      <c r="L12" s="114">
        <f t="shared" si="2"/>
        <v>0</v>
      </c>
    </row>
    <row r="13" spans="1:12" s="5" customFormat="1" ht="13.5" customHeight="1" x14ac:dyDescent="0.25">
      <c r="A13" s="83" t="s">
        <v>7</v>
      </c>
      <c r="B13" s="80">
        <f t="shared" si="0"/>
        <v>7</v>
      </c>
      <c r="C13" s="84">
        <v>1339313</v>
      </c>
      <c r="D13" s="84">
        <v>9552</v>
      </c>
      <c r="E13" s="84">
        <v>385563</v>
      </c>
      <c r="F13" s="84">
        <v>283000</v>
      </c>
      <c r="G13" s="84">
        <v>675024</v>
      </c>
      <c r="H13" s="84">
        <v>0</v>
      </c>
      <c r="I13" s="84">
        <v>0</v>
      </c>
      <c r="J13" s="84">
        <v>0</v>
      </c>
      <c r="K13" s="84">
        <v>0</v>
      </c>
      <c r="L13" s="114">
        <f t="shared" si="2"/>
        <v>2023889</v>
      </c>
    </row>
    <row r="14" spans="1:12" s="5" customFormat="1" ht="13.5" customHeight="1" x14ac:dyDescent="0.25">
      <c r="A14" s="83" t="s">
        <v>8</v>
      </c>
      <c r="B14" s="80">
        <f t="shared" si="0"/>
        <v>8</v>
      </c>
      <c r="C14" s="84">
        <v>360412</v>
      </c>
      <c r="D14" s="84">
        <v>0</v>
      </c>
      <c r="E14" s="84">
        <v>214211</v>
      </c>
      <c r="F14" s="84">
        <v>155264</v>
      </c>
      <c r="G14" s="84">
        <v>372167</v>
      </c>
      <c r="H14" s="84">
        <v>0</v>
      </c>
      <c r="I14" s="84">
        <v>0</v>
      </c>
      <c r="J14" s="84">
        <v>0</v>
      </c>
      <c r="K14" s="84">
        <v>0</v>
      </c>
      <c r="L14" s="114">
        <f t="shared" si="2"/>
        <v>732579</v>
      </c>
    </row>
    <row r="15" spans="1:12" s="5" customFormat="1" ht="13.5" customHeight="1" x14ac:dyDescent="0.25">
      <c r="A15" s="83" t="s">
        <v>9</v>
      </c>
      <c r="B15" s="80">
        <f t="shared" si="0"/>
        <v>9</v>
      </c>
      <c r="C15" s="84">
        <v>892005</v>
      </c>
      <c r="D15" s="84">
        <v>21</v>
      </c>
      <c r="E15" s="84">
        <v>179458</v>
      </c>
      <c r="F15" s="84">
        <v>316095</v>
      </c>
      <c r="G15" s="84">
        <v>505464</v>
      </c>
      <c r="H15" s="84">
        <v>0</v>
      </c>
      <c r="I15" s="84">
        <v>0</v>
      </c>
      <c r="J15" s="84">
        <v>0</v>
      </c>
      <c r="K15" s="84">
        <v>0</v>
      </c>
      <c r="L15" s="114">
        <f t="shared" si="2"/>
        <v>1397490</v>
      </c>
    </row>
    <row r="16" spans="1:12" s="5" customFormat="1" ht="13.5" customHeight="1" x14ac:dyDescent="0.25">
      <c r="A16" s="83" t="s">
        <v>10</v>
      </c>
      <c r="B16" s="80">
        <f t="shared" si="0"/>
        <v>10</v>
      </c>
      <c r="C16" s="84">
        <v>466679</v>
      </c>
      <c r="D16" s="84">
        <v>2698</v>
      </c>
      <c r="E16" s="84">
        <v>234445</v>
      </c>
      <c r="F16" s="84">
        <v>297543</v>
      </c>
      <c r="G16" s="84">
        <v>540645</v>
      </c>
      <c r="H16" s="84">
        <v>0</v>
      </c>
      <c r="I16" s="84">
        <v>0</v>
      </c>
      <c r="J16" s="84">
        <v>0</v>
      </c>
      <c r="K16" s="84">
        <v>39272</v>
      </c>
      <c r="L16" s="114">
        <f t="shared" si="2"/>
        <v>1049294</v>
      </c>
    </row>
    <row r="17" spans="1:12" s="5" customFormat="1" ht="13.5" customHeight="1" x14ac:dyDescent="0.25">
      <c r="A17" s="83" t="s">
        <v>11</v>
      </c>
      <c r="B17" s="80">
        <f t="shared" si="0"/>
        <v>11</v>
      </c>
      <c r="C17" s="84">
        <v>612152</v>
      </c>
      <c r="D17" s="84">
        <v>2900</v>
      </c>
      <c r="E17" s="84">
        <v>261123</v>
      </c>
      <c r="F17" s="84">
        <v>245948</v>
      </c>
      <c r="G17" s="84">
        <v>520502</v>
      </c>
      <c r="H17" s="84">
        <v>0</v>
      </c>
      <c r="I17" s="84">
        <v>0</v>
      </c>
      <c r="J17" s="84">
        <v>0</v>
      </c>
      <c r="K17" s="84">
        <v>0</v>
      </c>
      <c r="L17" s="114">
        <f t="shared" si="2"/>
        <v>1135554</v>
      </c>
    </row>
    <row r="18" spans="1:12" s="5" customFormat="1" ht="13.5" customHeight="1" x14ac:dyDescent="0.25">
      <c r="A18" s="83" t="s">
        <v>12</v>
      </c>
      <c r="B18" s="80">
        <f t="shared" si="0"/>
        <v>12</v>
      </c>
      <c r="C18" s="84">
        <v>724974</v>
      </c>
      <c r="D18" s="84">
        <v>8981</v>
      </c>
      <c r="E18" s="84">
        <v>394077</v>
      </c>
      <c r="F18" s="84">
        <v>421716</v>
      </c>
      <c r="G18" s="84">
        <v>831577</v>
      </c>
      <c r="H18" s="84">
        <v>0</v>
      </c>
      <c r="I18" s="84">
        <v>0</v>
      </c>
      <c r="J18" s="84">
        <v>0</v>
      </c>
      <c r="K18" s="84">
        <v>0</v>
      </c>
      <c r="L18" s="114">
        <f t="shared" si="2"/>
        <v>1565532</v>
      </c>
    </row>
    <row r="19" spans="1:12" s="5" customFormat="1" ht="13.5" customHeight="1" x14ac:dyDescent="0.25">
      <c r="A19" s="83" t="s">
        <v>13</v>
      </c>
      <c r="B19" s="80">
        <f t="shared" si="0"/>
        <v>13</v>
      </c>
      <c r="C19" s="84">
        <v>23374</v>
      </c>
      <c r="D19" s="84">
        <v>0</v>
      </c>
      <c r="E19" s="84">
        <v>7011</v>
      </c>
      <c r="F19" s="84">
        <v>30450</v>
      </c>
      <c r="G19" s="84">
        <v>37648</v>
      </c>
      <c r="H19" s="84">
        <v>0</v>
      </c>
      <c r="I19" s="84">
        <v>0</v>
      </c>
      <c r="J19" s="84">
        <v>0</v>
      </c>
      <c r="K19" s="84">
        <v>0</v>
      </c>
      <c r="L19" s="114">
        <f t="shared" si="2"/>
        <v>61022</v>
      </c>
    </row>
    <row r="20" spans="1:12" s="5" customFormat="1" ht="13.5" customHeight="1" x14ac:dyDescent="0.25">
      <c r="A20" s="79" t="s">
        <v>104</v>
      </c>
      <c r="B20" s="80">
        <f t="shared" si="0"/>
        <v>14</v>
      </c>
      <c r="C20" s="81">
        <f t="shared" ref="C20:K20" si="3">SUM(C21:C26)</f>
        <v>43676</v>
      </c>
      <c r="D20" s="81">
        <f t="shared" si="3"/>
        <v>113445</v>
      </c>
      <c r="E20" s="112">
        <f t="shared" si="3"/>
        <v>88556</v>
      </c>
      <c r="F20" s="112">
        <f t="shared" si="3"/>
        <v>33509</v>
      </c>
      <c r="G20" s="81">
        <f t="shared" si="3"/>
        <v>128221</v>
      </c>
      <c r="H20" s="81">
        <f t="shared" si="3"/>
        <v>0</v>
      </c>
      <c r="I20" s="81">
        <f t="shared" si="3"/>
        <v>9180608</v>
      </c>
      <c r="J20" s="81">
        <f t="shared" si="3"/>
        <v>2570999</v>
      </c>
      <c r="K20" s="81">
        <f t="shared" si="3"/>
        <v>0</v>
      </c>
      <c r="L20" s="113">
        <f t="shared" si="2"/>
        <v>12036949</v>
      </c>
    </row>
    <row r="21" spans="1:12" s="5" customFormat="1" ht="13.5" customHeight="1" x14ac:dyDescent="0.25">
      <c r="A21" s="83" t="s">
        <v>15</v>
      </c>
      <c r="B21" s="80">
        <f t="shared" si="0"/>
        <v>15</v>
      </c>
      <c r="C21" s="84">
        <v>18745</v>
      </c>
      <c r="D21" s="84">
        <v>0</v>
      </c>
      <c r="E21" s="84">
        <v>25576</v>
      </c>
      <c r="F21" s="84">
        <v>5953</v>
      </c>
      <c r="G21" s="84">
        <v>32272</v>
      </c>
      <c r="H21" s="84">
        <v>0</v>
      </c>
      <c r="I21" s="84">
        <v>3707948</v>
      </c>
      <c r="J21" s="84">
        <v>438448</v>
      </c>
      <c r="K21" s="84">
        <v>0</v>
      </c>
      <c r="L21" s="114">
        <f t="shared" si="2"/>
        <v>4197413</v>
      </c>
    </row>
    <row r="22" spans="1:12" s="5" customFormat="1" ht="13.5" customHeight="1" x14ac:dyDescent="0.25">
      <c r="A22" s="83" t="s">
        <v>16</v>
      </c>
      <c r="B22" s="80">
        <f t="shared" si="0"/>
        <v>16</v>
      </c>
      <c r="C22" s="84">
        <v>11783</v>
      </c>
      <c r="D22" s="84">
        <v>113445</v>
      </c>
      <c r="E22" s="84">
        <v>45786</v>
      </c>
      <c r="F22" s="84">
        <v>10235</v>
      </c>
      <c r="G22" s="84">
        <v>56748</v>
      </c>
      <c r="H22" s="84">
        <v>0</v>
      </c>
      <c r="I22" s="84">
        <v>3360145</v>
      </c>
      <c r="J22" s="84">
        <v>159578</v>
      </c>
      <c r="K22" s="84">
        <v>0</v>
      </c>
      <c r="L22" s="114">
        <f t="shared" si="2"/>
        <v>3701699</v>
      </c>
    </row>
    <row r="23" spans="1:12" s="5" customFormat="1" ht="13.5" customHeight="1" x14ac:dyDescent="0.25">
      <c r="A23" s="83" t="s">
        <v>17</v>
      </c>
      <c r="B23" s="80">
        <f t="shared" si="0"/>
        <v>17</v>
      </c>
      <c r="C23" s="84">
        <v>5083</v>
      </c>
      <c r="D23" s="84">
        <v>0</v>
      </c>
      <c r="E23" s="84">
        <v>6496</v>
      </c>
      <c r="F23" s="84">
        <v>14284</v>
      </c>
      <c r="G23" s="84">
        <v>24218</v>
      </c>
      <c r="H23" s="84">
        <v>0</v>
      </c>
      <c r="I23" s="84">
        <v>784693</v>
      </c>
      <c r="J23" s="84">
        <v>1230742</v>
      </c>
      <c r="K23" s="84">
        <v>0</v>
      </c>
      <c r="L23" s="114">
        <f t="shared" si="2"/>
        <v>2044736</v>
      </c>
    </row>
    <row r="24" spans="1:12" s="5" customFormat="1" ht="13.5" customHeight="1" x14ac:dyDescent="0.25">
      <c r="A24" s="83" t="s">
        <v>18</v>
      </c>
      <c r="B24" s="80">
        <f t="shared" si="0"/>
        <v>18</v>
      </c>
      <c r="C24" s="84">
        <v>6132</v>
      </c>
      <c r="D24" s="84">
        <v>0</v>
      </c>
      <c r="E24" s="84">
        <v>7270</v>
      </c>
      <c r="F24" s="84">
        <v>2179</v>
      </c>
      <c r="G24" s="84">
        <v>10499</v>
      </c>
      <c r="H24" s="84">
        <v>0</v>
      </c>
      <c r="I24" s="84">
        <v>568510</v>
      </c>
      <c r="J24" s="84">
        <v>400842</v>
      </c>
      <c r="K24" s="84">
        <v>0</v>
      </c>
      <c r="L24" s="114">
        <f t="shared" si="2"/>
        <v>985983</v>
      </c>
    </row>
    <row r="25" spans="1:12" s="5" customFormat="1" ht="13.5" customHeight="1" x14ac:dyDescent="0.25">
      <c r="A25" s="83" t="s">
        <v>19</v>
      </c>
      <c r="B25" s="80">
        <f t="shared" si="0"/>
        <v>19</v>
      </c>
      <c r="C25" s="84">
        <v>990</v>
      </c>
      <c r="D25" s="84">
        <v>0</v>
      </c>
      <c r="E25" s="84">
        <v>3366</v>
      </c>
      <c r="F25" s="84">
        <v>564</v>
      </c>
      <c r="G25" s="84">
        <v>4126</v>
      </c>
      <c r="H25" s="84">
        <v>0</v>
      </c>
      <c r="I25" s="84">
        <v>749635</v>
      </c>
      <c r="J25" s="84">
        <v>333779</v>
      </c>
      <c r="K25" s="84">
        <v>0</v>
      </c>
      <c r="L25" s="114">
        <f t="shared" si="2"/>
        <v>1088530</v>
      </c>
    </row>
    <row r="26" spans="1:12" s="5" customFormat="1" ht="13.5" customHeight="1" x14ac:dyDescent="0.25">
      <c r="A26" s="83" t="s">
        <v>20</v>
      </c>
      <c r="B26" s="80">
        <f t="shared" si="0"/>
        <v>20</v>
      </c>
      <c r="C26" s="84">
        <v>943</v>
      </c>
      <c r="D26" s="84">
        <v>0</v>
      </c>
      <c r="E26" s="84">
        <v>62</v>
      </c>
      <c r="F26" s="84">
        <v>294</v>
      </c>
      <c r="G26" s="84">
        <v>358</v>
      </c>
      <c r="H26" s="84">
        <v>0</v>
      </c>
      <c r="I26" s="84">
        <v>9677</v>
      </c>
      <c r="J26" s="84">
        <v>7610</v>
      </c>
      <c r="K26" s="84">
        <v>0</v>
      </c>
      <c r="L26" s="114">
        <f t="shared" si="2"/>
        <v>18588</v>
      </c>
    </row>
    <row r="27" spans="1:12" s="5" customFormat="1" ht="13.5" customHeight="1" x14ac:dyDescent="0.25">
      <c r="A27" s="95" t="s">
        <v>105</v>
      </c>
      <c r="B27" s="80">
        <f t="shared" si="0"/>
        <v>21</v>
      </c>
      <c r="C27" s="87">
        <f t="shared" ref="C27:K27" si="4">C7+C20</f>
        <v>7329273</v>
      </c>
      <c r="D27" s="87">
        <f t="shared" si="4"/>
        <v>220543</v>
      </c>
      <c r="E27" s="115">
        <f t="shared" si="4"/>
        <v>4223130</v>
      </c>
      <c r="F27" s="115">
        <f t="shared" si="4"/>
        <v>3039897</v>
      </c>
      <c r="G27" s="87">
        <f t="shared" si="4"/>
        <v>7458868</v>
      </c>
      <c r="H27" s="87">
        <f t="shared" si="4"/>
        <v>0</v>
      </c>
      <c r="I27" s="87">
        <f t="shared" si="4"/>
        <v>9180608</v>
      </c>
      <c r="J27" s="87">
        <f t="shared" si="4"/>
        <v>2570999</v>
      </c>
      <c r="K27" s="87">
        <f t="shared" si="4"/>
        <v>39272</v>
      </c>
      <c r="L27" s="116">
        <f t="shared" si="2"/>
        <v>26799563</v>
      </c>
    </row>
    <row r="28" spans="1:12" s="5" customFormat="1" ht="15" customHeight="1" x14ac:dyDescent="0.25"/>
    <row r="29" spans="1:12" s="5" customFormat="1" ht="15" customHeight="1" x14ac:dyDescent="0.25"/>
    <row r="30" spans="1:12" s="5" customFormat="1" ht="15" customHeight="1" x14ac:dyDescent="0.25"/>
    <row r="31" spans="1:12" s="5" customFormat="1" ht="15" customHeight="1" x14ac:dyDescent="0.25">
      <c r="A31" s="67" t="s">
        <v>144</v>
      </c>
      <c r="B31" s="90"/>
      <c r="C31" s="90"/>
      <c r="D31" s="90"/>
      <c r="E31" s="90"/>
      <c r="F31" s="90"/>
      <c r="G31" s="90"/>
    </row>
    <row r="32" spans="1:12" s="5" customFormat="1" ht="15" customHeight="1" x14ac:dyDescent="0.25">
      <c r="L32" s="71" t="s">
        <v>96</v>
      </c>
    </row>
    <row r="33" spans="1:12" s="99" customFormat="1" ht="23.25" customHeight="1" x14ac:dyDescent="0.2">
      <c r="A33" s="129" t="s">
        <v>97</v>
      </c>
      <c r="B33" s="125" t="s">
        <v>98</v>
      </c>
      <c r="C33" s="125" t="s">
        <v>134</v>
      </c>
      <c r="D33" s="125" t="s">
        <v>135</v>
      </c>
      <c r="E33" s="131" t="s">
        <v>136</v>
      </c>
      <c r="F33" s="132"/>
      <c r="G33" s="133"/>
      <c r="H33" s="125" t="s">
        <v>137</v>
      </c>
      <c r="I33" s="125" t="s">
        <v>138</v>
      </c>
      <c r="J33" s="125" t="s">
        <v>139</v>
      </c>
      <c r="K33" s="125" t="s">
        <v>140</v>
      </c>
      <c r="L33" s="127" t="s">
        <v>105</v>
      </c>
    </row>
    <row r="34" spans="1:12" s="99" customFormat="1" ht="36.75" customHeight="1" x14ac:dyDescent="0.2">
      <c r="A34" s="130" t="s">
        <v>97</v>
      </c>
      <c r="B34" s="126" t="s">
        <v>98</v>
      </c>
      <c r="C34" s="126"/>
      <c r="D34" s="126"/>
      <c r="E34" s="109" t="s">
        <v>141</v>
      </c>
      <c r="F34" s="109" t="s">
        <v>142</v>
      </c>
      <c r="G34" s="110" t="s">
        <v>143</v>
      </c>
      <c r="H34" s="126"/>
      <c r="I34" s="126"/>
      <c r="J34" s="126"/>
      <c r="K34" s="126"/>
      <c r="L34" s="128"/>
    </row>
    <row r="35" spans="1:12" s="100" customFormat="1" ht="16.5" customHeight="1" x14ac:dyDescent="0.25">
      <c r="A35" s="75"/>
      <c r="B35" s="76"/>
      <c r="C35" s="77">
        <v>1</v>
      </c>
      <c r="D35" s="77">
        <v>2</v>
      </c>
      <c r="E35" s="111">
        <v>3</v>
      </c>
      <c r="F35" s="111">
        <v>4</v>
      </c>
      <c r="G35" s="77" t="s">
        <v>125</v>
      </c>
      <c r="H35" s="77">
        <v>6</v>
      </c>
      <c r="I35" s="77">
        <v>7</v>
      </c>
      <c r="J35" s="77">
        <v>8</v>
      </c>
      <c r="K35" s="77">
        <v>9</v>
      </c>
      <c r="L35" s="77">
        <v>10</v>
      </c>
    </row>
    <row r="36" spans="1:12" s="5" customFormat="1" ht="13.5" customHeight="1" x14ac:dyDescent="0.25">
      <c r="A36" s="79" t="s">
        <v>103</v>
      </c>
      <c r="B36" s="80">
        <f t="shared" ref="B36:B56" si="5">ROW()-ROW($A$35)</f>
        <v>1</v>
      </c>
      <c r="C36" s="81">
        <f t="shared" ref="C36:K36" si="6">SUM(C37:C48)</f>
        <v>5667740</v>
      </c>
      <c r="D36" s="81">
        <f t="shared" si="6"/>
        <v>99346</v>
      </c>
      <c r="E36" s="112">
        <f t="shared" si="6"/>
        <v>2664224</v>
      </c>
      <c r="F36" s="112">
        <f t="shared" si="6"/>
        <v>2594100</v>
      </c>
      <c r="G36" s="81">
        <f t="shared" si="6"/>
        <v>5448009</v>
      </c>
      <c r="H36" s="81">
        <f t="shared" si="6"/>
        <v>0</v>
      </c>
      <c r="I36" s="81">
        <f t="shared" si="6"/>
        <v>0</v>
      </c>
      <c r="J36" s="81">
        <f t="shared" si="6"/>
        <v>0</v>
      </c>
      <c r="K36" s="81">
        <f t="shared" si="6"/>
        <v>39272</v>
      </c>
      <c r="L36" s="113">
        <f t="shared" ref="L36:L56" si="7">SUM(C36:D36)+SUM(G36:K36)</f>
        <v>11254367</v>
      </c>
    </row>
    <row r="37" spans="1:12" s="5" customFormat="1" ht="13.5" customHeight="1" x14ac:dyDescent="0.25">
      <c r="A37" s="83" t="s">
        <v>2</v>
      </c>
      <c r="B37" s="80">
        <f t="shared" si="5"/>
        <v>2</v>
      </c>
      <c r="C37" s="84">
        <v>791921</v>
      </c>
      <c r="D37" s="84">
        <v>7653</v>
      </c>
      <c r="E37" s="84">
        <v>325772</v>
      </c>
      <c r="F37" s="84">
        <v>253955</v>
      </c>
      <c r="G37" s="84">
        <v>594993</v>
      </c>
      <c r="H37" s="84">
        <v>0</v>
      </c>
      <c r="I37" s="84">
        <v>0</v>
      </c>
      <c r="J37" s="84">
        <v>0</v>
      </c>
      <c r="K37" s="84">
        <v>0</v>
      </c>
      <c r="L37" s="114">
        <f t="shared" si="7"/>
        <v>1394567</v>
      </c>
    </row>
    <row r="38" spans="1:12" s="5" customFormat="1" ht="13.5" customHeight="1" x14ac:dyDescent="0.25">
      <c r="A38" s="83" t="s">
        <v>3</v>
      </c>
      <c r="B38" s="80">
        <f t="shared" si="5"/>
        <v>3</v>
      </c>
      <c r="C38" s="84">
        <v>628713</v>
      </c>
      <c r="D38" s="84">
        <v>63952</v>
      </c>
      <c r="E38" s="84">
        <v>394872</v>
      </c>
      <c r="F38" s="84">
        <v>262328</v>
      </c>
      <c r="G38" s="84">
        <v>725561</v>
      </c>
      <c r="H38" s="84">
        <v>0</v>
      </c>
      <c r="I38" s="84">
        <v>0</v>
      </c>
      <c r="J38" s="84">
        <v>0</v>
      </c>
      <c r="K38" s="84">
        <v>0</v>
      </c>
      <c r="L38" s="114">
        <f t="shared" si="7"/>
        <v>1418226</v>
      </c>
    </row>
    <row r="39" spans="1:12" s="5" customFormat="1" ht="13.5" customHeight="1" x14ac:dyDescent="0.25">
      <c r="A39" s="83" t="s">
        <v>4</v>
      </c>
      <c r="B39" s="80">
        <f t="shared" si="5"/>
        <v>4</v>
      </c>
      <c r="C39" s="84">
        <v>668853</v>
      </c>
      <c r="D39" s="84">
        <v>1864</v>
      </c>
      <c r="E39" s="84">
        <v>318476</v>
      </c>
      <c r="F39" s="84">
        <v>220619</v>
      </c>
      <c r="G39" s="84">
        <v>561432</v>
      </c>
      <c r="H39" s="84">
        <v>0</v>
      </c>
      <c r="I39" s="84">
        <v>0</v>
      </c>
      <c r="J39" s="84">
        <v>0</v>
      </c>
      <c r="K39" s="84">
        <v>0</v>
      </c>
      <c r="L39" s="114">
        <f t="shared" si="7"/>
        <v>1232149</v>
      </c>
    </row>
    <row r="40" spans="1:12" s="5" customFormat="1" ht="13.5" customHeight="1" x14ac:dyDescent="0.25">
      <c r="A40" s="83" t="s">
        <v>5</v>
      </c>
      <c r="B40" s="80">
        <f t="shared" si="5"/>
        <v>5</v>
      </c>
      <c r="C40" s="84">
        <v>259422</v>
      </c>
      <c r="D40" s="84">
        <v>1725</v>
      </c>
      <c r="E40" s="84">
        <v>194453</v>
      </c>
      <c r="F40" s="84">
        <v>283889</v>
      </c>
      <c r="G40" s="84">
        <v>504940</v>
      </c>
      <c r="H40" s="84">
        <v>0</v>
      </c>
      <c r="I40" s="84">
        <v>0</v>
      </c>
      <c r="J40" s="84">
        <v>0</v>
      </c>
      <c r="K40" s="84">
        <v>0</v>
      </c>
      <c r="L40" s="114">
        <f t="shared" si="7"/>
        <v>766087</v>
      </c>
    </row>
    <row r="41" spans="1:12" s="5" customFormat="1" ht="13.5" customHeight="1" x14ac:dyDescent="0.25">
      <c r="A41" s="83" t="s">
        <v>6</v>
      </c>
      <c r="B41" s="80">
        <f t="shared" si="5"/>
        <v>6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  <c r="J41" s="84">
        <v>0</v>
      </c>
      <c r="K41" s="84">
        <v>0</v>
      </c>
      <c r="L41" s="114">
        <f t="shared" si="7"/>
        <v>0</v>
      </c>
    </row>
    <row r="42" spans="1:12" s="5" customFormat="1" ht="13.5" customHeight="1" x14ac:dyDescent="0.25">
      <c r="A42" s="83" t="s">
        <v>7</v>
      </c>
      <c r="B42" s="80">
        <f t="shared" si="5"/>
        <v>7</v>
      </c>
      <c r="C42" s="84">
        <v>577072</v>
      </c>
      <c r="D42" s="84">
        <v>9552</v>
      </c>
      <c r="E42" s="84">
        <v>349542</v>
      </c>
      <c r="F42" s="84">
        <v>271224</v>
      </c>
      <c r="G42" s="84">
        <v>627227</v>
      </c>
      <c r="H42" s="84">
        <v>0</v>
      </c>
      <c r="I42" s="84">
        <v>0</v>
      </c>
      <c r="J42" s="84">
        <v>0</v>
      </c>
      <c r="K42" s="84">
        <v>0</v>
      </c>
      <c r="L42" s="114">
        <f t="shared" si="7"/>
        <v>1213851</v>
      </c>
    </row>
    <row r="43" spans="1:12" s="5" customFormat="1" ht="13.5" customHeight="1" x14ac:dyDescent="0.25">
      <c r="A43" s="83" t="s">
        <v>8</v>
      </c>
      <c r="B43" s="80">
        <f t="shared" si="5"/>
        <v>8</v>
      </c>
      <c r="C43" s="84">
        <v>351676</v>
      </c>
      <c r="D43" s="84">
        <v>0</v>
      </c>
      <c r="E43" s="84">
        <v>182320</v>
      </c>
      <c r="F43" s="84">
        <v>127786</v>
      </c>
      <c r="G43" s="84">
        <v>312798</v>
      </c>
      <c r="H43" s="84">
        <v>0</v>
      </c>
      <c r="I43" s="84">
        <v>0</v>
      </c>
      <c r="J43" s="84">
        <v>0</v>
      </c>
      <c r="K43" s="84">
        <v>0</v>
      </c>
      <c r="L43" s="114">
        <f t="shared" si="7"/>
        <v>664474</v>
      </c>
    </row>
    <row r="44" spans="1:12" s="5" customFormat="1" ht="13.5" customHeight="1" x14ac:dyDescent="0.25">
      <c r="A44" s="83" t="s">
        <v>9</v>
      </c>
      <c r="B44" s="80">
        <f t="shared" si="5"/>
        <v>9</v>
      </c>
      <c r="C44" s="84">
        <v>786363</v>
      </c>
      <c r="D44" s="84">
        <v>21</v>
      </c>
      <c r="E44" s="84">
        <v>147154</v>
      </c>
      <c r="F44" s="84">
        <v>305845</v>
      </c>
      <c r="G44" s="84">
        <v>462910</v>
      </c>
      <c r="H44" s="84">
        <v>0</v>
      </c>
      <c r="I44" s="84">
        <v>0</v>
      </c>
      <c r="J44" s="84">
        <v>0</v>
      </c>
      <c r="K44" s="84">
        <v>0</v>
      </c>
      <c r="L44" s="114">
        <f t="shared" si="7"/>
        <v>1249294</v>
      </c>
    </row>
    <row r="45" spans="1:12" s="5" customFormat="1" ht="13.5" customHeight="1" x14ac:dyDescent="0.25">
      <c r="A45" s="83" t="s">
        <v>10</v>
      </c>
      <c r="B45" s="80">
        <f t="shared" si="5"/>
        <v>10</v>
      </c>
      <c r="C45" s="84">
        <v>407466</v>
      </c>
      <c r="D45" s="84">
        <v>2698</v>
      </c>
      <c r="E45" s="84">
        <v>212054</v>
      </c>
      <c r="F45" s="84">
        <v>257361</v>
      </c>
      <c r="G45" s="84">
        <v>478072</v>
      </c>
      <c r="H45" s="84">
        <v>0</v>
      </c>
      <c r="I45" s="84">
        <v>0</v>
      </c>
      <c r="J45" s="84">
        <v>0</v>
      </c>
      <c r="K45" s="84">
        <v>39272</v>
      </c>
      <c r="L45" s="114">
        <f t="shared" si="7"/>
        <v>927508</v>
      </c>
    </row>
    <row r="46" spans="1:12" s="5" customFormat="1" ht="13.5" customHeight="1" x14ac:dyDescent="0.25">
      <c r="A46" s="83" t="s">
        <v>11</v>
      </c>
      <c r="B46" s="80">
        <f t="shared" si="5"/>
        <v>11</v>
      </c>
      <c r="C46" s="84">
        <v>513835</v>
      </c>
      <c r="D46" s="84">
        <v>2900</v>
      </c>
      <c r="E46" s="84">
        <v>247705</v>
      </c>
      <c r="F46" s="84">
        <v>241246</v>
      </c>
      <c r="G46" s="84">
        <v>502382</v>
      </c>
      <c r="H46" s="84">
        <v>0</v>
      </c>
      <c r="I46" s="84">
        <v>0</v>
      </c>
      <c r="J46" s="84">
        <v>0</v>
      </c>
      <c r="K46" s="84">
        <v>0</v>
      </c>
      <c r="L46" s="114">
        <f t="shared" si="7"/>
        <v>1019117</v>
      </c>
    </row>
    <row r="47" spans="1:12" s="5" customFormat="1" ht="13.5" customHeight="1" x14ac:dyDescent="0.25">
      <c r="A47" s="83" t="s">
        <v>12</v>
      </c>
      <c r="B47" s="80">
        <f t="shared" si="5"/>
        <v>12</v>
      </c>
      <c r="C47" s="84">
        <v>673302</v>
      </c>
      <c r="D47" s="84">
        <v>8981</v>
      </c>
      <c r="E47" s="84">
        <v>288691</v>
      </c>
      <c r="F47" s="84">
        <v>352702</v>
      </c>
      <c r="G47" s="84">
        <v>657177</v>
      </c>
      <c r="H47" s="84">
        <v>0</v>
      </c>
      <c r="I47" s="84">
        <v>0</v>
      </c>
      <c r="J47" s="84">
        <v>0</v>
      </c>
      <c r="K47" s="84">
        <v>0</v>
      </c>
      <c r="L47" s="114">
        <f t="shared" si="7"/>
        <v>1339460</v>
      </c>
    </row>
    <row r="48" spans="1:12" s="5" customFormat="1" ht="13.5" customHeight="1" x14ac:dyDescent="0.25">
      <c r="A48" s="83" t="s">
        <v>13</v>
      </c>
      <c r="B48" s="80">
        <f t="shared" si="5"/>
        <v>13</v>
      </c>
      <c r="C48" s="84">
        <v>9117</v>
      </c>
      <c r="D48" s="84">
        <v>0</v>
      </c>
      <c r="E48" s="84">
        <v>3185</v>
      </c>
      <c r="F48" s="84">
        <v>17145</v>
      </c>
      <c r="G48" s="84">
        <v>20517</v>
      </c>
      <c r="H48" s="84">
        <v>0</v>
      </c>
      <c r="I48" s="84">
        <v>0</v>
      </c>
      <c r="J48" s="84">
        <v>0</v>
      </c>
      <c r="K48" s="84">
        <v>0</v>
      </c>
      <c r="L48" s="114">
        <f t="shared" si="7"/>
        <v>29634</v>
      </c>
    </row>
    <row r="49" spans="1:12" s="5" customFormat="1" ht="13.5" customHeight="1" x14ac:dyDescent="0.25">
      <c r="A49" s="79" t="s">
        <v>104</v>
      </c>
      <c r="B49" s="80">
        <f t="shared" si="5"/>
        <v>14</v>
      </c>
      <c r="C49" s="81">
        <f t="shared" ref="C49:K49" si="8">SUM(C50:C55)</f>
        <v>38668</v>
      </c>
      <c r="D49" s="81">
        <f t="shared" si="8"/>
        <v>113445</v>
      </c>
      <c r="E49" s="112">
        <f t="shared" si="8"/>
        <v>82312</v>
      </c>
      <c r="F49" s="112">
        <f t="shared" si="8"/>
        <v>29164</v>
      </c>
      <c r="G49" s="81">
        <f t="shared" si="8"/>
        <v>117632</v>
      </c>
      <c r="H49" s="81">
        <f t="shared" si="8"/>
        <v>0</v>
      </c>
      <c r="I49" s="81">
        <f t="shared" si="8"/>
        <v>9174927</v>
      </c>
      <c r="J49" s="81">
        <f t="shared" si="8"/>
        <v>2570999</v>
      </c>
      <c r="K49" s="81">
        <f t="shared" si="8"/>
        <v>0</v>
      </c>
      <c r="L49" s="113">
        <f t="shared" si="7"/>
        <v>12015671</v>
      </c>
    </row>
    <row r="50" spans="1:12" s="5" customFormat="1" ht="13.5" customHeight="1" x14ac:dyDescent="0.25">
      <c r="A50" s="83" t="s">
        <v>15</v>
      </c>
      <c r="B50" s="80">
        <f t="shared" si="5"/>
        <v>15</v>
      </c>
      <c r="C50" s="84">
        <v>17860</v>
      </c>
      <c r="D50" s="84">
        <v>0</v>
      </c>
      <c r="E50" s="84">
        <v>25576</v>
      </c>
      <c r="F50" s="84">
        <v>5953</v>
      </c>
      <c r="G50" s="84">
        <v>32272</v>
      </c>
      <c r="H50" s="84">
        <v>0</v>
      </c>
      <c r="I50" s="84">
        <v>3707948</v>
      </c>
      <c r="J50" s="84">
        <v>438448</v>
      </c>
      <c r="K50" s="84">
        <v>0</v>
      </c>
      <c r="L50" s="114">
        <f t="shared" si="7"/>
        <v>4196528</v>
      </c>
    </row>
    <row r="51" spans="1:12" s="5" customFormat="1" ht="13.5" customHeight="1" x14ac:dyDescent="0.25">
      <c r="A51" s="83" t="s">
        <v>16</v>
      </c>
      <c r="B51" s="80">
        <f t="shared" si="5"/>
        <v>16</v>
      </c>
      <c r="C51" s="84">
        <v>7660</v>
      </c>
      <c r="D51" s="84">
        <v>113445</v>
      </c>
      <c r="E51" s="84">
        <v>40191</v>
      </c>
      <c r="F51" s="84">
        <v>5890</v>
      </c>
      <c r="G51" s="84">
        <v>46808</v>
      </c>
      <c r="H51" s="84">
        <v>0</v>
      </c>
      <c r="I51" s="84">
        <v>3354945</v>
      </c>
      <c r="J51" s="84">
        <v>159578</v>
      </c>
      <c r="K51" s="84">
        <v>0</v>
      </c>
      <c r="L51" s="114">
        <f t="shared" si="7"/>
        <v>3682436</v>
      </c>
    </row>
    <row r="52" spans="1:12" s="5" customFormat="1" ht="13.5" customHeight="1" x14ac:dyDescent="0.25">
      <c r="A52" s="83" t="s">
        <v>17</v>
      </c>
      <c r="B52" s="80">
        <f t="shared" si="5"/>
        <v>17</v>
      </c>
      <c r="C52" s="84">
        <v>5083</v>
      </c>
      <c r="D52" s="84">
        <v>0</v>
      </c>
      <c r="E52" s="84">
        <v>5847</v>
      </c>
      <c r="F52" s="84">
        <v>14284</v>
      </c>
      <c r="G52" s="84">
        <v>23569</v>
      </c>
      <c r="H52" s="84">
        <v>0</v>
      </c>
      <c r="I52" s="84">
        <v>784693</v>
      </c>
      <c r="J52" s="84">
        <v>1230742</v>
      </c>
      <c r="K52" s="84">
        <v>0</v>
      </c>
      <c r="L52" s="114">
        <f t="shared" si="7"/>
        <v>2044087</v>
      </c>
    </row>
    <row r="53" spans="1:12" s="5" customFormat="1" ht="13.5" customHeight="1" x14ac:dyDescent="0.25">
      <c r="A53" s="83" t="s">
        <v>18</v>
      </c>
      <c r="B53" s="80">
        <f t="shared" si="5"/>
        <v>18</v>
      </c>
      <c r="C53" s="84">
        <v>6132</v>
      </c>
      <c r="D53" s="84">
        <v>0</v>
      </c>
      <c r="E53" s="84">
        <v>7270</v>
      </c>
      <c r="F53" s="84">
        <v>2179</v>
      </c>
      <c r="G53" s="84">
        <v>10499</v>
      </c>
      <c r="H53" s="84">
        <v>0</v>
      </c>
      <c r="I53" s="84">
        <v>568029</v>
      </c>
      <c r="J53" s="84">
        <v>400842</v>
      </c>
      <c r="K53" s="84">
        <v>0</v>
      </c>
      <c r="L53" s="114">
        <f t="shared" si="7"/>
        <v>985502</v>
      </c>
    </row>
    <row r="54" spans="1:12" s="5" customFormat="1" ht="13.5" customHeight="1" x14ac:dyDescent="0.25">
      <c r="A54" s="83" t="s">
        <v>19</v>
      </c>
      <c r="B54" s="80">
        <f t="shared" si="5"/>
        <v>19</v>
      </c>
      <c r="C54" s="84">
        <v>990</v>
      </c>
      <c r="D54" s="84">
        <v>0</v>
      </c>
      <c r="E54" s="84">
        <v>3366</v>
      </c>
      <c r="F54" s="84">
        <v>564</v>
      </c>
      <c r="G54" s="84">
        <v>4126</v>
      </c>
      <c r="H54" s="84">
        <v>0</v>
      </c>
      <c r="I54" s="84">
        <v>749635</v>
      </c>
      <c r="J54" s="84">
        <v>333779</v>
      </c>
      <c r="K54" s="84">
        <v>0</v>
      </c>
      <c r="L54" s="114">
        <f t="shared" si="7"/>
        <v>1088530</v>
      </c>
    </row>
    <row r="55" spans="1:12" s="5" customFormat="1" ht="13.5" customHeight="1" x14ac:dyDescent="0.25">
      <c r="A55" s="83" t="s">
        <v>20</v>
      </c>
      <c r="B55" s="80">
        <f t="shared" si="5"/>
        <v>20</v>
      </c>
      <c r="C55" s="84">
        <v>943</v>
      </c>
      <c r="D55" s="84">
        <v>0</v>
      </c>
      <c r="E55" s="84">
        <v>62</v>
      </c>
      <c r="F55" s="84">
        <v>294</v>
      </c>
      <c r="G55" s="84">
        <v>358</v>
      </c>
      <c r="H55" s="84">
        <v>0</v>
      </c>
      <c r="I55" s="84">
        <v>9677</v>
      </c>
      <c r="J55" s="84">
        <v>7610</v>
      </c>
      <c r="K55" s="84">
        <v>0</v>
      </c>
      <c r="L55" s="114">
        <f t="shared" si="7"/>
        <v>18588</v>
      </c>
    </row>
    <row r="56" spans="1:12" s="5" customFormat="1" ht="13.5" customHeight="1" x14ac:dyDescent="0.25">
      <c r="A56" s="95" t="s">
        <v>105</v>
      </c>
      <c r="B56" s="80">
        <f t="shared" si="5"/>
        <v>21</v>
      </c>
      <c r="C56" s="87">
        <f t="shared" ref="C56:K56" si="9">C36+C49</f>
        <v>5706408</v>
      </c>
      <c r="D56" s="87">
        <f t="shared" si="9"/>
        <v>212791</v>
      </c>
      <c r="E56" s="115">
        <f t="shared" si="9"/>
        <v>2746536</v>
      </c>
      <c r="F56" s="115">
        <f t="shared" si="9"/>
        <v>2623264</v>
      </c>
      <c r="G56" s="87">
        <f t="shared" si="9"/>
        <v>5565641</v>
      </c>
      <c r="H56" s="87">
        <f t="shared" si="9"/>
        <v>0</v>
      </c>
      <c r="I56" s="87">
        <f t="shared" si="9"/>
        <v>9174927</v>
      </c>
      <c r="J56" s="87">
        <f t="shared" si="9"/>
        <v>2570999</v>
      </c>
      <c r="K56" s="87">
        <f t="shared" si="9"/>
        <v>39272</v>
      </c>
      <c r="L56" s="116">
        <f t="shared" si="7"/>
        <v>23270038</v>
      </c>
    </row>
    <row r="58" spans="1:12" x14ac:dyDescent="0.2">
      <c r="B58" s="97"/>
    </row>
    <row r="59" spans="1:12" x14ac:dyDescent="0.2">
      <c r="B59" s="97"/>
    </row>
    <row r="60" spans="1:12" x14ac:dyDescent="0.2">
      <c r="B60" s="97"/>
    </row>
    <row r="61" spans="1:12" x14ac:dyDescent="0.2">
      <c r="B61" s="97"/>
    </row>
    <row r="62" spans="1:12" x14ac:dyDescent="0.2">
      <c r="B62" s="97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A260-14C8-428F-8A6C-7BEC8BE9962B}">
  <dimension ref="A1:AP6"/>
  <sheetViews>
    <sheetView showGridLines="0" zoomScale="80" zoomScaleNormal="80" workbookViewId="0"/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2" width="17.140625" style="5" customWidth="1"/>
    <col min="13" max="15" width="17.140625" style="1" customWidth="1"/>
    <col min="16" max="19" width="17.140625" style="5" customWidth="1"/>
    <col min="20" max="22" width="17.140625" style="1" customWidth="1"/>
    <col min="23" max="23" width="9.140625" style="1" customWidth="1"/>
    <col min="24" max="16384" width="9.140625" style="1"/>
  </cols>
  <sheetData>
    <row r="1" spans="1:42" s="97" customFormat="1" ht="14.25" customHeight="1" x14ac:dyDescent="0.2">
      <c r="A1" s="67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U1" s="90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</row>
    <row r="2" spans="1:42" s="97" customFormat="1" ht="14.25" customHeight="1" x14ac:dyDescent="0.2">
      <c r="A2" s="67" t="s">
        <v>145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5" customFormat="1" ht="14.25" customHeight="1" x14ac:dyDescent="0.25">
      <c r="V3" s="117" t="s">
        <v>146</v>
      </c>
    </row>
    <row r="4" spans="1:42" s="5" customFormat="1" ht="48.75" customHeight="1" x14ac:dyDescent="0.25">
      <c r="A4" s="105"/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07" t="s">
        <v>7</v>
      </c>
      <c r="H4" s="107" t="s">
        <v>8</v>
      </c>
      <c r="I4" s="107" t="s">
        <v>9</v>
      </c>
      <c r="J4" s="107" t="s">
        <v>10</v>
      </c>
      <c r="K4" s="107" t="s">
        <v>11</v>
      </c>
      <c r="L4" s="107" t="s">
        <v>12</v>
      </c>
      <c r="M4" s="107" t="s">
        <v>13</v>
      </c>
      <c r="N4" s="106" t="s">
        <v>147</v>
      </c>
      <c r="O4" s="107" t="s">
        <v>15</v>
      </c>
      <c r="P4" s="107" t="s">
        <v>16</v>
      </c>
      <c r="Q4" s="107" t="s">
        <v>17</v>
      </c>
      <c r="R4" s="107" t="s">
        <v>18</v>
      </c>
      <c r="S4" s="107" t="s">
        <v>19</v>
      </c>
      <c r="T4" s="107" t="s">
        <v>20</v>
      </c>
      <c r="U4" s="106" t="s">
        <v>148</v>
      </c>
      <c r="V4" s="108" t="s">
        <v>22</v>
      </c>
    </row>
    <row r="5" spans="1:42" s="5" customFormat="1" ht="33" customHeight="1" x14ac:dyDescent="0.25">
      <c r="A5" s="118" t="s">
        <v>149</v>
      </c>
      <c r="B5" s="84">
        <v>1687028</v>
      </c>
      <c r="C5" s="84">
        <v>872488</v>
      </c>
      <c r="D5" s="84">
        <v>497173</v>
      </c>
      <c r="E5" s="84">
        <v>442667</v>
      </c>
      <c r="F5" s="84">
        <v>0</v>
      </c>
      <c r="G5" s="84">
        <v>761462</v>
      </c>
      <c r="H5" s="84">
        <v>313137</v>
      </c>
      <c r="I5" s="84">
        <v>456752</v>
      </c>
      <c r="J5" s="84">
        <v>624629</v>
      </c>
      <c r="K5" s="84">
        <v>412951</v>
      </c>
      <c r="L5" s="84">
        <v>412211</v>
      </c>
      <c r="M5" s="84">
        <v>168141</v>
      </c>
      <c r="N5" s="81">
        <f>SUM(B5:M5)</f>
        <v>6648639</v>
      </c>
      <c r="O5" s="84">
        <v>678531</v>
      </c>
      <c r="P5" s="84">
        <v>815219</v>
      </c>
      <c r="Q5" s="84">
        <v>364018</v>
      </c>
      <c r="R5" s="84">
        <v>313520</v>
      </c>
      <c r="S5" s="84">
        <v>353588</v>
      </c>
      <c r="T5" s="84">
        <v>220849</v>
      </c>
      <c r="U5" s="81">
        <f>SUM(O5:T5)</f>
        <v>2745725</v>
      </c>
      <c r="V5" s="82">
        <f>N5+U5</f>
        <v>9394364</v>
      </c>
    </row>
    <row r="6" spans="1:42" s="5" customFormat="1" ht="33" customHeight="1" x14ac:dyDescent="0.25">
      <c r="A6" s="119" t="s">
        <v>150</v>
      </c>
      <c r="B6" s="120">
        <v>239905</v>
      </c>
      <c r="C6" s="120">
        <v>206410</v>
      </c>
      <c r="D6" s="120">
        <v>175669</v>
      </c>
      <c r="E6" s="120">
        <v>127082</v>
      </c>
      <c r="F6" s="120">
        <v>0</v>
      </c>
      <c r="G6" s="120">
        <v>348295</v>
      </c>
      <c r="H6" s="120">
        <v>127671</v>
      </c>
      <c r="I6" s="120">
        <v>282169</v>
      </c>
      <c r="J6" s="120">
        <v>147698</v>
      </c>
      <c r="K6" s="120">
        <v>190210</v>
      </c>
      <c r="L6" s="120">
        <v>229543</v>
      </c>
      <c r="M6" s="120">
        <v>4138</v>
      </c>
      <c r="N6" s="87">
        <f>SUM(B6:M6)</f>
        <v>2078790</v>
      </c>
      <c r="O6" s="120">
        <v>260948</v>
      </c>
      <c r="P6" s="120">
        <v>167516</v>
      </c>
      <c r="Q6" s="120">
        <v>102108</v>
      </c>
      <c r="R6" s="120">
        <v>86562</v>
      </c>
      <c r="S6" s="120">
        <v>87163</v>
      </c>
      <c r="T6" s="120">
        <v>4783</v>
      </c>
      <c r="U6" s="87">
        <f>SUM(O6:T6)</f>
        <v>709080</v>
      </c>
      <c r="V6" s="88">
        <f>N6+U6</f>
        <v>2787870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2025-12-18T14:19:08Z</dcterms:created>
  <dcterms:modified xsi:type="dcterms:W3CDTF">2025-12-19T09:26:17Z</dcterms:modified>
</cp:coreProperties>
</file>